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x\Desktop\ФІНПЛАН 2020\За рік\"/>
    </mc:Choice>
  </mc:AlternateContent>
  <bookViews>
    <workbookView xWindow="0" yWindow="0" windowWidth="28800" windowHeight="12345" tabRatio="801" activeTab="1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інфо_1'!$A$1:$O$57</definedName>
    <definedName name="_xlnm.Print_Area" localSheetId="11">'6.2. Інша інфо_2'!$A$1:$AF$52</definedName>
    <definedName name="_xlnm.Print_Area" localSheetId="1">'I. Фін результат'!$A$1:$I$99</definedName>
    <definedName name="_xlnm.Print_Area" localSheetId="7">'IV. Кап. інвестиції'!$A$1:$H$18</definedName>
    <definedName name="_xlnm.Print_Area" localSheetId="12">'VII Статутн. капіт'!$A$1:$H$18</definedName>
    <definedName name="_xlnm.Print_Area" localSheetId="3">'ІІ. Розр. з бюджетом'!$A$1:$H$49</definedName>
    <definedName name="_xlnm.Print_Area" localSheetId="5">'ІІІ. Рух грош. коштів'!$A$1:$H$72</definedName>
    <definedName name="_xlnm.Print_Area" localSheetId="0">'Осн. фін. пок.'!$A$1:$H$128</definedName>
    <definedName name="_xlnm.Print_Area" localSheetId="8">'Розшифровка до капівидатків'!$A$1:$G$19</definedName>
    <definedName name="_xlnm.Print_Area" localSheetId="6">'Розшифровка до Руху'!$A$1:$G$34</definedName>
    <definedName name="_xlnm.Print_Area" localSheetId="13">'Розшифровка до Статутного'!$A$1:$G$16</definedName>
    <definedName name="_xlnm.Print_Area" localSheetId="4">'Розшифровка з розр з бюджет'!$A$1:$G$28</definedName>
    <definedName name="_xlnm.Print_Area" localSheetId="2">'Розшифровка фінрезультати'!$A$1:$G$43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11" i="22" l="1"/>
  <c r="F18" i="22"/>
  <c r="G20" i="21" l="1"/>
  <c r="F20" i="21"/>
  <c r="F21" i="21"/>
  <c r="F22" i="21"/>
  <c r="F23" i="21"/>
  <c r="F24" i="21"/>
  <c r="F25" i="21"/>
  <c r="F26" i="21"/>
  <c r="F27" i="21"/>
  <c r="F28" i="21"/>
  <c r="H95" i="14"/>
  <c r="G96" i="14"/>
  <c r="G28" i="22" l="1"/>
  <c r="F30" i="22"/>
  <c r="F8" i="18" l="1"/>
  <c r="E8" i="18"/>
  <c r="D8" i="18"/>
  <c r="G46" i="18"/>
  <c r="D34" i="21"/>
  <c r="C34" i="21"/>
  <c r="E34" i="21"/>
  <c r="G34" i="21" s="1"/>
  <c r="G38" i="21"/>
  <c r="F38" i="21"/>
  <c r="G37" i="21"/>
  <c r="F37" i="21"/>
  <c r="D30" i="21"/>
  <c r="C30" i="21"/>
  <c r="E30" i="21"/>
  <c r="G30" i="21" l="1"/>
  <c r="G95" i="14"/>
  <c r="H96" i="14"/>
  <c r="G97" i="14"/>
  <c r="H97" i="14"/>
  <c r="G98" i="14"/>
  <c r="H98" i="14"/>
  <c r="G100" i="14"/>
  <c r="H100" i="14"/>
  <c r="G101" i="14"/>
  <c r="H101" i="14"/>
  <c r="G102" i="14"/>
  <c r="H102" i="14"/>
  <c r="G104" i="14"/>
  <c r="H104" i="14"/>
  <c r="G105" i="14"/>
  <c r="H105" i="14"/>
  <c r="H93" i="14"/>
  <c r="G93" i="14"/>
  <c r="E99" i="14" l="1"/>
  <c r="G15" i="23" l="1"/>
  <c r="G13" i="23"/>
  <c r="G12" i="23"/>
  <c r="G11" i="23"/>
  <c r="G10" i="23"/>
  <c r="G61" i="18" l="1"/>
  <c r="G66" i="18"/>
  <c r="F25" i="22"/>
  <c r="F26" i="22"/>
  <c r="F27" i="22"/>
  <c r="G29" i="22"/>
  <c r="F29" i="22"/>
  <c r="F28" i="22"/>
  <c r="G24" i="22"/>
  <c r="F24" i="22"/>
  <c r="G9" i="22"/>
  <c r="G8" i="22"/>
  <c r="G7" i="22"/>
  <c r="G12" i="22"/>
  <c r="G13" i="22"/>
  <c r="G14" i="22"/>
  <c r="G15" i="22"/>
  <c r="G16" i="22"/>
  <c r="G17" i="22"/>
  <c r="G36" i="21" l="1"/>
  <c r="G35" i="21"/>
  <c r="F32" i="21"/>
  <c r="F31" i="21"/>
  <c r="G33" i="21"/>
  <c r="G32" i="21"/>
  <c r="G31" i="21"/>
  <c r="D121" i="14"/>
  <c r="D120" i="14"/>
  <c r="D119" i="14"/>
  <c r="I25" i="10" l="1"/>
  <c r="I24" i="10"/>
  <c r="I23" i="10"/>
  <c r="D126" i="14" l="1"/>
  <c r="F126" i="14"/>
  <c r="I14" i="10"/>
  <c r="F103" i="14" l="1"/>
  <c r="F106" i="14" s="1"/>
  <c r="F99" i="14"/>
  <c r="F94" i="14"/>
  <c r="C109" i="14"/>
  <c r="C103" i="14"/>
  <c r="C99" i="14"/>
  <c r="H99" i="14" l="1"/>
  <c r="G99" i="14"/>
  <c r="F17" i="22"/>
  <c r="F16" i="22"/>
  <c r="F14" i="22"/>
  <c r="F13" i="22"/>
  <c r="F12" i="22"/>
  <c r="G19" i="22"/>
  <c r="F19" i="22"/>
  <c r="F9" i="22"/>
  <c r="F8" i="22"/>
  <c r="AF33" i="9"/>
  <c r="AE33" i="9"/>
  <c r="AD32" i="9"/>
  <c r="AC32" i="9"/>
  <c r="AF31" i="9"/>
  <c r="AE31" i="9"/>
  <c r="AF30" i="9"/>
  <c r="AE30" i="9"/>
  <c r="AF29" i="9"/>
  <c r="AE29" i="9"/>
  <c r="AD28" i="9"/>
  <c r="AC28" i="9"/>
  <c r="AC34" i="9" s="1"/>
  <c r="X29" i="9"/>
  <c r="X33" i="9"/>
  <c r="X31" i="9"/>
  <c r="X30" i="9"/>
  <c r="W33" i="9"/>
  <c r="V32" i="9"/>
  <c r="U32" i="9"/>
  <c r="W31" i="9"/>
  <c r="W30" i="9"/>
  <c r="W29" i="9"/>
  <c r="V28" i="9"/>
  <c r="U28" i="9"/>
  <c r="AA31" i="9"/>
  <c r="AA30" i="9"/>
  <c r="AA29" i="9"/>
  <c r="AA28" i="9"/>
  <c r="X28" i="9" l="1"/>
  <c r="AF28" i="9"/>
  <c r="AE32" i="9"/>
  <c r="AF32" i="9"/>
  <c r="AE28" i="9"/>
  <c r="AD34" i="9"/>
  <c r="AF34" i="9" s="1"/>
  <c r="W32" i="9"/>
  <c r="V34" i="9"/>
  <c r="X32" i="9"/>
  <c r="U34" i="9"/>
  <c r="W28" i="9"/>
  <c r="U35" i="9" l="1"/>
  <c r="E84" i="14"/>
  <c r="AE34" i="9"/>
  <c r="W34" i="9"/>
  <c r="F15" i="11" l="1"/>
  <c r="E15" i="11"/>
  <c r="E19" i="11"/>
  <c r="H10" i="3" l="1"/>
  <c r="D7" i="3"/>
  <c r="E7" i="3"/>
  <c r="F7" i="3"/>
  <c r="G7" i="3" s="1"/>
  <c r="F12" i="23"/>
  <c r="F11" i="23"/>
  <c r="C8" i="23"/>
  <c r="F15" i="23"/>
  <c r="F14" i="23" s="1"/>
  <c r="E14" i="23"/>
  <c r="D14" i="23"/>
  <c r="C14" i="23"/>
  <c r="F10" i="23"/>
  <c r="E8" i="23"/>
  <c r="E6" i="23" s="1"/>
  <c r="D8" i="23"/>
  <c r="D6" i="23" s="1"/>
  <c r="G7" i="23"/>
  <c r="F7" i="23"/>
  <c r="C6" i="23" l="1"/>
  <c r="G8" i="23"/>
  <c r="G14" i="23"/>
  <c r="F8" i="23"/>
  <c r="F6" i="23" s="1"/>
  <c r="E6" i="21" l="1"/>
  <c r="F36" i="21"/>
  <c r="F35" i="21"/>
  <c r="F39" i="21"/>
  <c r="E19" i="21" l="1"/>
  <c r="G67" i="18" l="1"/>
  <c r="G57" i="18"/>
  <c r="G56" i="18"/>
  <c r="G55" i="18"/>
  <c r="G53" i="18"/>
  <c r="G51" i="18"/>
  <c r="G50" i="18"/>
  <c r="G49" i="18"/>
  <c r="G48" i="18"/>
  <c r="G47" i="18"/>
  <c r="G45" i="18"/>
  <c r="G43" i="18"/>
  <c r="G42" i="18"/>
  <c r="G40" i="18"/>
  <c r="G39" i="18"/>
  <c r="G38" i="18"/>
  <c r="G37" i="18"/>
  <c r="G35" i="18"/>
  <c r="G33" i="18"/>
  <c r="G31" i="18"/>
  <c r="G30" i="18"/>
  <c r="G29" i="18"/>
  <c r="G28" i="18"/>
  <c r="G27" i="18"/>
  <c r="G26" i="18"/>
  <c r="G25" i="18"/>
  <c r="G24" i="18"/>
  <c r="G23" i="18"/>
  <c r="G22" i="18"/>
  <c r="G20" i="18"/>
  <c r="G19" i="18"/>
  <c r="G17" i="18"/>
  <c r="G16" i="18"/>
  <c r="G15" i="18"/>
  <c r="G14" i="18"/>
  <c r="G13" i="18"/>
  <c r="G12" i="18"/>
  <c r="G11" i="18"/>
  <c r="G10" i="18"/>
  <c r="G9" i="18"/>
  <c r="H66" i="18"/>
  <c r="H61" i="18"/>
  <c r="H46" i="18"/>
  <c r="H33" i="18"/>
  <c r="H31" i="18"/>
  <c r="H30" i="18"/>
  <c r="H29" i="18"/>
  <c r="H24" i="18"/>
  <c r="H23" i="18"/>
  <c r="H22" i="18"/>
  <c r="H20" i="18"/>
  <c r="H19" i="18"/>
  <c r="H16" i="18"/>
  <c r="H9" i="18"/>
  <c r="F44" i="18"/>
  <c r="C19" i="21" l="1"/>
  <c r="D19" i="21"/>
  <c r="G28" i="21"/>
  <c r="G27" i="21"/>
  <c r="G26" i="21"/>
  <c r="G25" i="21"/>
  <c r="G24" i="21"/>
  <c r="G23" i="21"/>
  <c r="G22" i="21"/>
  <c r="G21" i="21"/>
  <c r="C6" i="21"/>
  <c r="F17" i="21"/>
  <c r="F16" i="21"/>
  <c r="F15" i="21"/>
  <c r="F14" i="21"/>
  <c r="F13" i="21"/>
  <c r="F12" i="21"/>
  <c r="F11" i="21"/>
  <c r="F10" i="21"/>
  <c r="F9" i="21"/>
  <c r="F8" i="21"/>
  <c r="F7" i="21"/>
  <c r="F18" i="21"/>
  <c r="D6" i="21"/>
  <c r="G11" i="21"/>
  <c r="G7" i="21"/>
  <c r="F34" i="21"/>
  <c r="F33" i="21"/>
  <c r="G39" i="21"/>
  <c r="G16" i="21" l="1"/>
  <c r="G15" i="21"/>
  <c r="G14" i="21"/>
  <c r="G13" i="21"/>
  <c r="G12" i="21"/>
  <c r="G10" i="21"/>
  <c r="G9" i="21"/>
  <c r="G8" i="21"/>
  <c r="G17" i="21"/>
  <c r="C42" i="14"/>
  <c r="C36" i="14"/>
  <c r="C44" i="18" l="1"/>
  <c r="C41" i="18" s="1"/>
  <c r="F19" i="19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D27" i="19"/>
  <c r="E27" i="19"/>
  <c r="F27" i="19"/>
  <c r="C27" i="19"/>
  <c r="H30" i="19"/>
  <c r="H31" i="19"/>
  <c r="H32" i="19"/>
  <c r="H33" i="19"/>
  <c r="H34" i="19"/>
  <c r="H28" i="19"/>
  <c r="F9" i="25" l="1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D44" i="18"/>
  <c r="D41" i="18" s="1"/>
  <c r="E44" i="18"/>
  <c r="F41" i="18"/>
  <c r="E41" i="18" l="1"/>
  <c r="G41" i="18" s="1"/>
  <c r="H44" i="18"/>
  <c r="G44" i="18"/>
  <c r="D51" i="14"/>
  <c r="E51" i="14"/>
  <c r="F51" i="14"/>
  <c r="C51" i="14"/>
  <c r="D45" i="14"/>
  <c r="E45" i="14"/>
  <c r="F45" i="14"/>
  <c r="C45" i="14"/>
  <c r="D44" i="14"/>
  <c r="E44" i="14"/>
  <c r="F44" i="14"/>
  <c r="C44" i="14"/>
  <c r="D43" i="14"/>
  <c r="E43" i="14"/>
  <c r="F43" i="14"/>
  <c r="C43" i="14"/>
  <c r="D42" i="14"/>
  <c r="E42" i="14"/>
  <c r="F42" i="14"/>
  <c r="D25" i="14"/>
  <c r="F25" i="14"/>
  <c r="G7" i="24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H41" i="18" l="1"/>
  <c r="G6" i="24"/>
  <c r="F6" i="24"/>
  <c r="G11" i="22" l="1"/>
  <c r="G22" i="22"/>
  <c r="F7" i="22"/>
  <c r="F22" i="22"/>
  <c r="G18" i="21"/>
  <c r="F29" i="21"/>
  <c r="F6" i="21"/>
  <c r="G6" i="21"/>
  <c r="F30" i="21" l="1"/>
  <c r="G19" i="21"/>
  <c r="F19" i="21"/>
  <c r="F25" i="10" l="1"/>
  <c r="E126" i="14" s="1"/>
  <c r="F24" i="10"/>
  <c r="F23" i="10"/>
  <c r="C25" i="10"/>
  <c r="C24" i="10"/>
  <c r="C23" i="10"/>
  <c r="E14" i="11"/>
  <c r="F14" i="11"/>
  <c r="G14" i="11"/>
  <c r="D14" i="11"/>
  <c r="D21" i="18"/>
  <c r="E21" i="18"/>
  <c r="F21" i="18"/>
  <c r="C8" i="18"/>
  <c r="D54" i="18"/>
  <c r="E54" i="18"/>
  <c r="F54" i="18"/>
  <c r="D58" i="18"/>
  <c r="E58" i="18"/>
  <c r="F58" i="18"/>
  <c r="C58" i="18"/>
  <c r="C54" i="18"/>
  <c r="G54" i="18" l="1"/>
  <c r="G8" i="18"/>
  <c r="E64" i="18"/>
  <c r="E70" i="14" s="1"/>
  <c r="D64" i="18"/>
  <c r="D70" i="14" s="1"/>
  <c r="H21" i="18"/>
  <c r="G21" i="18"/>
  <c r="F64" i="18"/>
  <c r="G58" i="18"/>
  <c r="H58" i="18"/>
  <c r="H8" i="18"/>
  <c r="C64" i="18"/>
  <c r="C70" i="14" s="1"/>
  <c r="F70" i="14" l="1"/>
  <c r="G64" i="18"/>
  <c r="H64" i="18"/>
  <c r="G25" i="19"/>
  <c r="H25" i="19"/>
  <c r="F90" i="14" l="1"/>
  <c r="F107" i="14"/>
  <c r="D118" i="14"/>
  <c r="D36" i="19"/>
  <c r="D63" i="14" s="1"/>
  <c r="E36" i="19"/>
  <c r="F36" i="19"/>
  <c r="F63" i="14" s="1"/>
  <c r="C36" i="19"/>
  <c r="C63" i="14" s="1"/>
  <c r="D18" i="18"/>
  <c r="F18" i="18"/>
  <c r="C21" i="18"/>
  <c r="C18" i="18" s="1"/>
  <c r="D9" i="20"/>
  <c r="E9" i="20"/>
  <c r="F9" i="20"/>
  <c r="C9" i="20"/>
  <c r="H12" i="20"/>
  <c r="H11" i="20"/>
  <c r="D99" i="14"/>
  <c r="T46" i="9"/>
  <c r="R46" i="9"/>
  <c r="P46" i="9"/>
  <c r="N44" i="9"/>
  <c r="N45" i="9"/>
  <c r="L46" i="9"/>
  <c r="J46" i="9"/>
  <c r="H46" i="9"/>
  <c r="F46" i="9"/>
  <c r="Z34" i="9"/>
  <c r="F85" i="14" s="1"/>
  <c r="F84" i="14"/>
  <c r="F83" i="14"/>
  <c r="N34" i="9"/>
  <c r="F82" i="14" s="1"/>
  <c r="Y34" i="9"/>
  <c r="E85" i="14" s="1"/>
  <c r="E83" i="14"/>
  <c r="M34" i="9"/>
  <c r="E82" i="14" s="1"/>
  <c r="AA32" i="9"/>
  <c r="AA33" i="9"/>
  <c r="X19" i="9"/>
  <c r="U19" i="9"/>
  <c r="AA18" i="9"/>
  <c r="AD18" i="9"/>
  <c r="AD17" i="9"/>
  <c r="AA17" i="9"/>
  <c r="R19" i="9"/>
  <c r="X8" i="9"/>
  <c r="U8" i="9"/>
  <c r="AD7" i="9"/>
  <c r="AA7" i="9"/>
  <c r="R8" i="9"/>
  <c r="F116" i="14"/>
  <c r="F115" i="14"/>
  <c r="F114" i="14"/>
  <c r="E116" i="14"/>
  <c r="E115" i="14"/>
  <c r="E114" i="14"/>
  <c r="F112" i="14"/>
  <c r="F111" i="14"/>
  <c r="F110" i="14"/>
  <c r="E112" i="14"/>
  <c r="E111" i="14"/>
  <c r="E110" i="14"/>
  <c r="D57" i="10"/>
  <c r="H57" i="10"/>
  <c r="L57" i="10"/>
  <c r="N55" i="10"/>
  <c r="N53" i="10"/>
  <c r="N51" i="10"/>
  <c r="F57" i="10"/>
  <c r="J57" i="10"/>
  <c r="M35" i="10"/>
  <c r="N35" i="10"/>
  <c r="O35" i="10"/>
  <c r="O34" i="10"/>
  <c r="N34" i="10"/>
  <c r="M34" i="10"/>
  <c r="J35" i="10"/>
  <c r="K35" i="10"/>
  <c r="L35" i="10"/>
  <c r="L34" i="10"/>
  <c r="K34" i="10"/>
  <c r="J34" i="10"/>
  <c r="J36" i="10" s="1"/>
  <c r="D36" i="10"/>
  <c r="G36" i="10"/>
  <c r="D125" i="14"/>
  <c r="D124" i="14"/>
  <c r="F54" i="14"/>
  <c r="I10" i="10"/>
  <c r="E125" i="14"/>
  <c r="E124" i="14"/>
  <c r="E54" i="14"/>
  <c r="F18" i="10" s="1"/>
  <c r="F10" i="10"/>
  <c r="F120" i="14"/>
  <c r="E120" i="14"/>
  <c r="F121" i="14"/>
  <c r="E121" i="14"/>
  <c r="F119" i="14"/>
  <c r="E119" i="14"/>
  <c r="C121" i="14"/>
  <c r="C120" i="14"/>
  <c r="C119" i="14"/>
  <c r="C54" i="14"/>
  <c r="D54" i="14"/>
  <c r="D122" i="14" s="1"/>
  <c r="C126" i="14"/>
  <c r="C125" i="14"/>
  <c r="C124" i="14"/>
  <c r="C10" i="10"/>
  <c r="N11" i="10"/>
  <c r="N12" i="10"/>
  <c r="N13" i="10"/>
  <c r="F14" i="10"/>
  <c r="N15" i="10"/>
  <c r="N16" i="10"/>
  <c r="N17" i="10"/>
  <c r="N19" i="10"/>
  <c r="N20" i="10"/>
  <c r="N21" i="10"/>
  <c r="L11" i="10"/>
  <c r="L12" i="10"/>
  <c r="L13" i="10"/>
  <c r="L15" i="10"/>
  <c r="L16" i="10"/>
  <c r="L17" i="10"/>
  <c r="L19" i="10"/>
  <c r="L20" i="10"/>
  <c r="L21" i="10"/>
  <c r="C14" i="10"/>
  <c r="D103" i="14"/>
  <c r="E103" i="14"/>
  <c r="D94" i="14"/>
  <c r="E94" i="14"/>
  <c r="C94" i="14"/>
  <c r="D91" i="14"/>
  <c r="E91" i="14"/>
  <c r="F91" i="14"/>
  <c r="C91" i="14"/>
  <c r="E9" i="2"/>
  <c r="E26" i="14" s="1"/>
  <c r="E27" i="14" s="1"/>
  <c r="E52" i="2"/>
  <c r="E31" i="14" s="1"/>
  <c r="F9" i="2"/>
  <c r="F26" i="14" s="1"/>
  <c r="F27" i="14" s="1"/>
  <c r="F48" i="2"/>
  <c r="F30" i="14" s="1"/>
  <c r="F52" i="2"/>
  <c r="F31" i="14" s="1"/>
  <c r="D75" i="14"/>
  <c r="D76" i="14"/>
  <c r="D77" i="14"/>
  <c r="D78" i="14"/>
  <c r="D79" i="14"/>
  <c r="D80" i="14"/>
  <c r="E75" i="14"/>
  <c r="E76" i="14"/>
  <c r="E77" i="14"/>
  <c r="E78" i="14"/>
  <c r="E79" i="14"/>
  <c r="E80" i="14"/>
  <c r="F75" i="14"/>
  <c r="F76" i="14"/>
  <c r="F77" i="14"/>
  <c r="F78" i="14"/>
  <c r="F79" i="14"/>
  <c r="F80" i="14"/>
  <c r="C76" i="14"/>
  <c r="C77" i="14"/>
  <c r="C78" i="14"/>
  <c r="C79" i="14"/>
  <c r="C80" i="14"/>
  <c r="C75" i="14"/>
  <c r="D67" i="14"/>
  <c r="E67" i="14"/>
  <c r="F67" i="14"/>
  <c r="C67" i="14"/>
  <c r="F19" i="11"/>
  <c r="G19" i="11"/>
  <c r="D19" i="11"/>
  <c r="D56" i="14"/>
  <c r="E56" i="14"/>
  <c r="F56" i="14"/>
  <c r="C56" i="14"/>
  <c r="G15" i="11"/>
  <c r="D15" i="11"/>
  <c r="D83" i="2"/>
  <c r="E85" i="2"/>
  <c r="E87" i="2"/>
  <c r="E83" i="2"/>
  <c r="F84" i="2"/>
  <c r="F86" i="2"/>
  <c r="F85" i="2"/>
  <c r="F87" i="2"/>
  <c r="F83" i="2"/>
  <c r="C83" i="2"/>
  <c r="G8" i="3"/>
  <c r="H8" i="3"/>
  <c r="G9" i="3"/>
  <c r="H9" i="3"/>
  <c r="G10" i="3"/>
  <c r="G11" i="3"/>
  <c r="H11" i="3"/>
  <c r="G12" i="3"/>
  <c r="H12" i="3"/>
  <c r="G13" i="3"/>
  <c r="H13" i="3"/>
  <c r="H7" i="3"/>
  <c r="C7" i="3"/>
  <c r="F36" i="18"/>
  <c r="E36" i="18"/>
  <c r="E52" i="18" s="1"/>
  <c r="E69" i="14" s="1"/>
  <c r="D36" i="18"/>
  <c r="D52" i="18" s="1"/>
  <c r="D69" i="14" s="1"/>
  <c r="C36" i="18"/>
  <c r="C52" i="18" s="1"/>
  <c r="C69" i="14" s="1"/>
  <c r="D40" i="19"/>
  <c r="E40" i="19"/>
  <c r="F40" i="19"/>
  <c r="C40" i="19"/>
  <c r="D62" i="14"/>
  <c r="E62" i="14"/>
  <c r="F62" i="14"/>
  <c r="C62" i="14"/>
  <c r="D19" i="19"/>
  <c r="D61" i="14" s="1"/>
  <c r="E19" i="19"/>
  <c r="E61" i="14" s="1"/>
  <c r="F61" i="14"/>
  <c r="C19" i="19"/>
  <c r="C61" i="14" s="1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D9" i="19"/>
  <c r="E9" i="19"/>
  <c r="F9" i="19"/>
  <c r="C9" i="19"/>
  <c r="D53" i="14"/>
  <c r="E53" i="14"/>
  <c r="F53" i="14"/>
  <c r="D55" i="14"/>
  <c r="E55" i="14"/>
  <c r="F55" i="14"/>
  <c r="D57" i="14"/>
  <c r="E57" i="14"/>
  <c r="F57" i="14"/>
  <c r="C55" i="14"/>
  <c r="C57" i="14"/>
  <c r="C53" i="14"/>
  <c r="D47" i="14"/>
  <c r="E47" i="14"/>
  <c r="F47" i="14"/>
  <c r="D48" i="14"/>
  <c r="E48" i="14"/>
  <c r="F48" i="14"/>
  <c r="C48" i="14"/>
  <c r="C47" i="14"/>
  <c r="D38" i="14"/>
  <c r="E38" i="14"/>
  <c r="F38" i="14"/>
  <c r="C38" i="14"/>
  <c r="D37" i="14"/>
  <c r="E37" i="14"/>
  <c r="F37" i="14"/>
  <c r="C37" i="14"/>
  <c r="D36" i="14"/>
  <c r="E36" i="14"/>
  <c r="F36" i="14"/>
  <c r="D35" i="14"/>
  <c r="E35" i="14"/>
  <c r="F35" i="14"/>
  <c r="C35" i="14"/>
  <c r="G42" i="14"/>
  <c r="G43" i="14"/>
  <c r="G44" i="14"/>
  <c r="G45" i="14"/>
  <c r="G51" i="14"/>
  <c r="G52" i="14"/>
  <c r="H42" i="14"/>
  <c r="H43" i="14"/>
  <c r="H44" i="14"/>
  <c r="H45" i="14"/>
  <c r="H51" i="14"/>
  <c r="H52" i="14"/>
  <c r="D87" i="2"/>
  <c r="C87" i="2"/>
  <c r="D86" i="2"/>
  <c r="E86" i="2"/>
  <c r="C86" i="2"/>
  <c r="D85" i="2"/>
  <c r="C85" i="2"/>
  <c r="D84" i="2"/>
  <c r="E84" i="2"/>
  <c r="C84" i="2"/>
  <c r="G53" i="2"/>
  <c r="G54" i="2"/>
  <c r="G55" i="2"/>
  <c r="G56" i="2"/>
  <c r="G57" i="2"/>
  <c r="G58" i="2"/>
  <c r="G50" i="2"/>
  <c r="G51" i="2"/>
  <c r="G49" i="2"/>
  <c r="G44" i="2"/>
  <c r="H91" i="2"/>
  <c r="H92" i="2"/>
  <c r="H93" i="2"/>
  <c r="H94" i="2"/>
  <c r="E95" i="2"/>
  <c r="F95" i="2"/>
  <c r="H90" i="2"/>
  <c r="F40" i="2"/>
  <c r="F29" i="14" s="1"/>
  <c r="E40" i="2"/>
  <c r="E29" i="14" s="1"/>
  <c r="H10" i="2"/>
  <c r="H11" i="2"/>
  <c r="H12" i="2"/>
  <c r="H13" i="2"/>
  <c r="H14" i="2"/>
  <c r="H15" i="2"/>
  <c r="H16" i="2"/>
  <c r="H17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1" i="2"/>
  <c r="H42" i="2"/>
  <c r="H43" i="2"/>
  <c r="H44" i="2"/>
  <c r="H45" i="2"/>
  <c r="H46" i="2"/>
  <c r="H47" i="2"/>
  <c r="H49" i="2"/>
  <c r="H50" i="2"/>
  <c r="H51" i="2"/>
  <c r="H53" i="2"/>
  <c r="H54" i="2"/>
  <c r="H55" i="2"/>
  <c r="H56" i="2"/>
  <c r="H57" i="2"/>
  <c r="H58" i="2"/>
  <c r="H60" i="2"/>
  <c r="H61" i="2"/>
  <c r="H62" i="2"/>
  <c r="H63" i="2"/>
  <c r="H65" i="2"/>
  <c r="H66" i="2"/>
  <c r="H68" i="2"/>
  <c r="H69" i="2"/>
  <c r="H71" i="2"/>
  <c r="H72" i="2"/>
  <c r="H73" i="2"/>
  <c r="H74" i="2"/>
  <c r="H76" i="2"/>
  <c r="H77" i="2"/>
  <c r="H80" i="2"/>
  <c r="H8" i="2"/>
  <c r="D81" i="14"/>
  <c r="C81" i="14"/>
  <c r="D109" i="14"/>
  <c r="D40" i="2"/>
  <c r="D29" i="14" s="1"/>
  <c r="C40" i="2"/>
  <c r="D67" i="2"/>
  <c r="D40" i="14" s="1"/>
  <c r="E67" i="2"/>
  <c r="E40" i="14" s="1"/>
  <c r="F67" i="2"/>
  <c r="F40" i="14" s="1"/>
  <c r="C67" i="2"/>
  <c r="C40" i="14" s="1"/>
  <c r="D64" i="2"/>
  <c r="D39" i="14" s="1"/>
  <c r="E64" i="2"/>
  <c r="E39" i="14" s="1"/>
  <c r="F64" i="2"/>
  <c r="F39" i="14" s="1"/>
  <c r="C64" i="2"/>
  <c r="C39" i="14" s="1"/>
  <c r="D52" i="2"/>
  <c r="D31" i="14" s="1"/>
  <c r="C52" i="2"/>
  <c r="D48" i="2"/>
  <c r="D30" i="14" s="1"/>
  <c r="E48" i="2"/>
  <c r="E30" i="14" s="1"/>
  <c r="C48" i="2"/>
  <c r="G80" i="2"/>
  <c r="D95" i="2"/>
  <c r="C95" i="2"/>
  <c r="G94" i="2"/>
  <c r="G93" i="2"/>
  <c r="G92" i="2"/>
  <c r="G91" i="2"/>
  <c r="G90" i="2"/>
  <c r="G61" i="2"/>
  <c r="D9" i="2"/>
  <c r="D19" i="2"/>
  <c r="D28" i="14" s="1"/>
  <c r="E19" i="2"/>
  <c r="F19" i="2"/>
  <c r="F28" i="14" s="1"/>
  <c r="C9" i="2"/>
  <c r="C18" i="2" s="1"/>
  <c r="C19" i="2"/>
  <c r="G24" i="19"/>
  <c r="K44" i="10"/>
  <c r="G42" i="19"/>
  <c r="G38" i="19"/>
  <c r="G37" i="19"/>
  <c r="G35" i="19"/>
  <c r="G27" i="19" s="1"/>
  <c r="G26" i="19"/>
  <c r="G23" i="19"/>
  <c r="G22" i="19"/>
  <c r="G21" i="19"/>
  <c r="G20" i="19"/>
  <c r="G16" i="19"/>
  <c r="G15" i="19"/>
  <c r="G14" i="19"/>
  <c r="G13" i="19"/>
  <c r="G12" i="19"/>
  <c r="G11" i="19"/>
  <c r="G10" i="19"/>
  <c r="G77" i="2"/>
  <c r="G76" i="2"/>
  <c r="G74" i="2"/>
  <c r="G71" i="2"/>
  <c r="G69" i="2"/>
  <c r="G65" i="2"/>
  <c r="G63" i="2"/>
  <c r="G62" i="2"/>
  <c r="G60" i="2"/>
  <c r="G47" i="2"/>
  <c r="G46" i="2"/>
  <c r="G45" i="2"/>
  <c r="G43" i="2"/>
  <c r="G42" i="2"/>
  <c r="G41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7" i="2"/>
  <c r="G16" i="2"/>
  <c r="G15" i="2"/>
  <c r="G14" i="2"/>
  <c r="G13" i="2"/>
  <c r="G12" i="2"/>
  <c r="G11" i="2"/>
  <c r="G10" i="2"/>
  <c r="G8" i="2"/>
  <c r="G84" i="2" l="1"/>
  <c r="G78" i="14"/>
  <c r="M36" i="10"/>
  <c r="H9" i="20"/>
  <c r="K94" i="2"/>
  <c r="K92" i="2"/>
  <c r="K93" i="2"/>
  <c r="K91" i="2"/>
  <c r="K90" i="2"/>
  <c r="G94" i="14"/>
  <c r="H94" i="14"/>
  <c r="F22" i="10"/>
  <c r="E123" i="14" s="1"/>
  <c r="F52" i="18"/>
  <c r="G36" i="18"/>
  <c r="F122" i="14"/>
  <c r="I18" i="10"/>
  <c r="I22" i="10" s="1"/>
  <c r="D123" i="14" s="1"/>
  <c r="H103" i="14"/>
  <c r="G103" i="14"/>
  <c r="D26" i="14"/>
  <c r="D27" i="14" s="1"/>
  <c r="D32" i="14" s="1"/>
  <c r="D18" i="2"/>
  <c r="D59" i="2" s="1"/>
  <c r="D70" i="2" s="1"/>
  <c r="N46" i="9"/>
  <c r="H84" i="2"/>
  <c r="F43" i="19"/>
  <c r="F64" i="14" s="1"/>
  <c r="G110" i="14"/>
  <c r="C106" i="14"/>
  <c r="C107" i="14" s="1"/>
  <c r="C90" i="14"/>
  <c r="H86" i="2"/>
  <c r="F69" i="14"/>
  <c r="E106" i="14"/>
  <c r="E90" i="14"/>
  <c r="G115" i="14"/>
  <c r="H36" i="19"/>
  <c r="G52" i="2"/>
  <c r="D106" i="14"/>
  <c r="D107" i="14" s="1"/>
  <c r="D90" i="14"/>
  <c r="H52" i="2"/>
  <c r="H83" i="2"/>
  <c r="G75" i="14"/>
  <c r="E32" i="14"/>
  <c r="G9" i="19"/>
  <c r="E63" i="14"/>
  <c r="H63" i="14" s="1"/>
  <c r="H40" i="19"/>
  <c r="H27" i="19"/>
  <c r="D43" i="19"/>
  <c r="D64" i="14" s="1"/>
  <c r="H67" i="14"/>
  <c r="G80" i="14"/>
  <c r="G31" i="14"/>
  <c r="F32" i="14"/>
  <c r="H91" i="14"/>
  <c r="H75" i="14"/>
  <c r="G9" i="20"/>
  <c r="H85" i="14"/>
  <c r="E81" i="14"/>
  <c r="X34" i="9"/>
  <c r="H83" i="14"/>
  <c r="G83" i="14"/>
  <c r="G85" i="14"/>
  <c r="G84" i="14"/>
  <c r="AA19" i="9"/>
  <c r="AD8" i="9"/>
  <c r="AA8" i="9"/>
  <c r="H82" i="14"/>
  <c r="G82" i="14"/>
  <c r="F81" i="14"/>
  <c r="H84" i="14"/>
  <c r="E113" i="14"/>
  <c r="G116" i="14"/>
  <c r="N57" i="10"/>
  <c r="L14" i="10"/>
  <c r="N23" i="10"/>
  <c r="H79" i="14"/>
  <c r="E18" i="18"/>
  <c r="E66" i="14"/>
  <c r="D34" i="18"/>
  <c r="D65" i="18" s="1"/>
  <c r="D68" i="18" s="1"/>
  <c r="H62" i="14"/>
  <c r="G19" i="19"/>
  <c r="H19" i="19"/>
  <c r="C43" i="19"/>
  <c r="C64" i="14" s="1"/>
  <c r="E43" i="19"/>
  <c r="H9" i="19"/>
  <c r="G36" i="19"/>
  <c r="H85" i="2"/>
  <c r="H19" i="2"/>
  <c r="H116" i="14"/>
  <c r="H115" i="14"/>
  <c r="H56" i="14"/>
  <c r="E109" i="14"/>
  <c r="G112" i="14"/>
  <c r="F113" i="14"/>
  <c r="H95" i="2"/>
  <c r="G83" i="2"/>
  <c r="H9" i="2"/>
  <c r="E78" i="2"/>
  <c r="G67" i="2"/>
  <c r="H87" i="2"/>
  <c r="D78" i="2"/>
  <c r="C78" i="2"/>
  <c r="G64" i="2"/>
  <c r="G85" i="2"/>
  <c r="H64" i="2"/>
  <c r="H40" i="2"/>
  <c r="H67" i="2"/>
  <c r="F79" i="2"/>
  <c r="H25" i="14"/>
  <c r="G95" i="2"/>
  <c r="F78" i="2"/>
  <c r="H48" i="2"/>
  <c r="G87" i="2"/>
  <c r="G40" i="2"/>
  <c r="E79" i="2"/>
  <c r="C59" i="2"/>
  <c r="C82" i="2" s="1"/>
  <c r="C88" i="2" s="1"/>
  <c r="C33" i="14" s="1"/>
  <c r="D8" i="11" s="1"/>
  <c r="H28" i="14"/>
  <c r="G19" i="2"/>
  <c r="D79" i="2"/>
  <c r="G9" i="2"/>
  <c r="G121" i="14"/>
  <c r="E118" i="14"/>
  <c r="N10" i="10"/>
  <c r="L24" i="10"/>
  <c r="N14" i="10"/>
  <c r="L10" i="10"/>
  <c r="H80" i="14"/>
  <c r="G55" i="14"/>
  <c r="H40" i="14"/>
  <c r="H48" i="14"/>
  <c r="D58" i="14"/>
  <c r="G77" i="14"/>
  <c r="E74" i="14"/>
  <c r="F17" i="11" s="1"/>
  <c r="G29" i="14"/>
  <c r="H78" i="14"/>
  <c r="G61" i="14"/>
  <c r="G62" i="14"/>
  <c r="G76" i="14"/>
  <c r="G114" i="14"/>
  <c r="H111" i="14"/>
  <c r="G35" i="14"/>
  <c r="H55" i="14"/>
  <c r="G53" i="14"/>
  <c r="G56" i="14"/>
  <c r="H31" i="14"/>
  <c r="H76" i="14"/>
  <c r="C58" i="14"/>
  <c r="H77" i="14"/>
  <c r="G25" i="14"/>
  <c r="G91" i="14"/>
  <c r="G111" i="14"/>
  <c r="F109" i="14"/>
  <c r="H114" i="14"/>
  <c r="H36" i="14"/>
  <c r="H38" i="14"/>
  <c r="E58" i="14"/>
  <c r="H119" i="14"/>
  <c r="H112" i="14"/>
  <c r="F118" i="14"/>
  <c r="H61" i="14"/>
  <c r="F49" i="14"/>
  <c r="G40" i="14"/>
  <c r="C49" i="14"/>
  <c r="H54" i="14"/>
  <c r="E122" i="14"/>
  <c r="G122" i="14" s="1"/>
  <c r="G120" i="14"/>
  <c r="G119" i="14"/>
  <c r="D49" i="14"/>
  <c r="H39" i="14"/>
  <c r="H29" i="14"/>
  <c r="G48" i="14"/>
  <c r="G39" i="14"/>
  <c r="C118" i="14"/>
  <c r="H120" i="14"/>
  <c r="H110" i="14"/>
  <c r="H35" i="14"/>
  <c r="G36" i="14"/>
  <c r="G37" i="14"/>
  <c r="G38" i="14"/>
  <c r="G47" i="14"/>
  <c r="G57" i="14"/>
  <c r="H121" i="14"/>
  <c r="G30" i="14"/>
  <c r="E49" i="14"/>
  <c r="H30" i="14"/>
  <c r="F58" i="14"/>
  <c r="F74" i="14"/>
  <c r="G17" i="11" s="1"/>
  <c r="F18" i="2"/>
  <c r="F124" i="14"/>
  <c r="L23" i="10"/>
  <c r="L25" i="10"/>
  <c r="C66" i="14"/>
  <c r="D66" i="14"/>
  <c r="C79" i="2"/>
  <c r="G48" i="2"/>
  <c r="H57" i="14"/>
  <c r="H53" i="14"/>
  <c r="H47" i="14"/>
  <c r="H37" i="14"/>
  <c r="C34" i="18"/>
  <c r="C68" i="14" s="1"/>
  <c r="C74" i="14"/>
  <c r="D74" i="14"/>
  <c r="E17" i="11" s="1"/>
  <c r="E18" i="2"/>
  <c r="E59" i="2" s="1"/>
  <c r="N25" i="10"/>
  <c r="C18" i="10"/>
  <c r="C22" i="10" s="1"/>
  <c r="C122" i="14"/>
  <c r="G54" i="14"/>
  <c r="F125" i="14"/>
  <c r="G125" i="14" s="1"/>
  <c r="N24" i="10"/>
  <c r="AD19" i="9"/>
  <c r="AA34" i="9"/>
  <c r="E107" i="14" l="1"/>
  <c r="H106" i="14"/>
  <c r="G106" i="14"/>
  <c r="G52" i="18"/>
  <c r="H52" i="18"/>
  <c r="D50" i="14"/>
  <c r="E7" i="11"/>
  <c r="G18" i="18"/>
  <c r="H18" i="18"/>
  <c r="G63" i="14"/>
  <c r="G109" i="14"/>
  <c r="H109" i="14"/>
  <c r="H113" i="14"/>
  <c r="H69" i="14"/>
  <c r="G81" i="14"/>
  <c r="H81" i="14"/>
  <c r="G113" i="14"/>
  <c r="C123" i="14"/>
  <c r="D68" i="14"/>
  <c r="G69" i="14"/>
  <c r="F34" i="18"/>
  <c r="F65" i="18" s="1"/>
  <c r="H43" i="19"/>
  <c r="E64" i="14"/>
  <c r="H64" i="14" s="1"/>
  <c r="G43" i="19"/>
  <c r="G79" i="2"/>
  <c r="H78" i="2"/>
  <c r="C70" i="2"/>
  <c r="C75" i="2" s="1"/>
  <c r="C17" i="19" s="1"/>
  <c r="H122" i="14"/>
  <c r="D13" i="11"/>
  <c r="G28" i="14"/>
  <c r="G78" i="2"/>
  <c r="C34" i="14"/>
  <c r="E50" i="14"/>
  <c r="H79" i="2"/>
  <c r="H118" i="14"/>
  <c r="F18" i="11"/>
  <c r="G118" i="14"/>
  <c r="G90" i="14"/>
  <c r="H90" i="14"/>
  <c r="D71" i="14"/>
  <c r="C71" i="14"/>
  <c r="D17" i="11"/>
  <c r="D18" i="11"/>
  <c r="AC35" i="9"/>
  <c r="F7" i="11"/>
  <c r="G26" i="14"/>
  <c r="F50" i="14"/>
  <c r="G7" i="11"/>
  <c r="H26" i="14"/>
  <c r="H125" i="14"/>
  <c r="N18" i="10"/>
  <c r="L18" i="10"/>
  <c r="E82" i="2"/>
  <c r="E88" i="2" s="1"/>
  <c r="E33" i="14" s="1"/>
  <c r="E70" i="2"/>
  <c r="E75" i="2" s="1"/>
  <c r="E17" i="19" s="1"/>
  <c r="E18" i="11"/>
  <c r="D75" i="2"/>
  <c r="D17" i="19" s="1"/>
  <c r="D82" i="2"/>
  <c r="D88" i="2" s="1"/>
  <c r="D33" i="14" s="1"/>
  <c r="C27" i="14"/>
  <c r="C50" i="14"/>
  <c r="F66" i="14"/>
  <c r="Z35" i="9"/>
  <c r="N35" i="9"/>
  <c r="H126" i="14"/>
  <c r="G124" i="14"/>
  <c r="H124" i="14"/>
  <c r="F59" i="2"/>
  <c r="G18" i="2"/>
  <c r="H18" i="2"/>
  <c r="G18" i="11"/>
  <c r="G74" i="14"/>
  <c r="H74" i="14"/>
  <c r="G58" i="14"/>
  <c r="H58" i="14"/>
  <c r="G49" i="14"/>
  <c r="H49" i="14"/>
  <c r="D41" i="14"/>
  <c r="D46" i="14" s="1"/>
  <c r="G64" i="14" l="1"/>
  <c r="H107" i="14"/>
  <c r="G107" i="14"/>
  <c r="AD35" i="9"/>
  <c r="D89" i="14"/>
  <c r="D87" i="14"/>
  <c r="E13" i="11"/>
  <c r="E8" i="11"/>
  <c r="F8" i="11"/>
  <c r="F13" i="11"/>
  <c r="E10" i="11"/>
  <c r="E9" i="11"/>
  <c r="E11" i="11"/>
  <c r="D72" i="14"/>
  <c r="E34" i="18"/>
  <c r="F68" i="14"/>
  <c r="D88" i="14"/>
  <c r="D34" i="14"/>
  <c r="F123" i="14"/>
  <c r="L22" i="10"/>
  <c r="N22" i="10"/>
  <c r="H27" i="14"/>
  <c r="G27" i="14"/>
  <c r="F82" i="2"/>
  <c r="G59" i="2"/>
  <c r="H59" i="2"/>
  <c r="F70" i="2"/>
  <c r="D7" i="11"/>
  <c r="C32" i="14"/>
  <c r="C41" i="14" s="1"/>
  <c r="C46" i="14" s="1"/>
  <c r="C88" i="14" s="1"/>
  <c r="E34" i="14"/>
  <c r="G50" i="14"/>
  <c r="H50" i="14"/>
  <c r="E41" i="14"/>
  <c r="E46" i="14" s="1"/>
  <c r="E65" i="18" l="1"/>
  <c r="E68" i="18" s="1"/>
  <c r="G34" i="18"/>
  <c r="H34" i="18"/>
  <c r="F68" i="18"/>
  <c r="F71" i="14"/>
  <c r="E89" i="14"/>
  <c r="E87" i="14"/>
  <c r="D10" i="11"/>
  <c r="C89" i="14"/>
  <c r="F11" i="11"/>
  <c r="F10" i="11"/>
  <c r="F9" i="11"/>
  <c r="E68" i="14"/>
  <c r="C87" i="14"/>
  <c r="D9" i="11"/>
  <c r="D11" i="11"/>
  <c r="G70" i="14"/>
  <c r="H70" i="14"/>
  <c r="F88" i="2"/>
  <c r="G82" i="2"/>
  <c r="H82" i="2"/>
  <c r="E88" i="14"/>
  <c r="G70" i="2"/>
  <c r="F75" i="2"/>
  <c r="H70" i="2"/>
  <c r="F41" i="14"/>
  <c r="G32" i="14"/>
  <c r="H32" i="14"/>
  <c r="G123" i="14"/>
  <c r="H123" i="14"/>
  <c r="G68" i="18" l="1"/>
  <c r="H68" i="18"/>
  <c r="G65" i="18"/>
  <c r="H65" i="18"/>
  <c r="E71" i="14"/>
  <c r="H71" i="14" s="1"/>
  <c r="F72" i="14"/>
  <c r="H68" i="14"/>
  <c r="H66" i="14"/>
  <c r="G66" i="14"/>
  <c r="G68" i="14"/>
  <c r="F17" i="19"/>
  <c r="H75" i="2"/>
  <c r="G75" i="2"/>
  <c r="G41" i="14"/>
  <c r="H41" i="14"/>
  <c r="F46" i="14"/>
  <c r="F33" i="14"/>
  <c r="H88" i="2"/>
  <c r="G88" i="2"/>
  <c r="E72" i="14" l="1"/>
  <c r="G72" i="14" s="1"/>
  <c r="G71" i="14"/>
  <c r="F89" i="14"/>
  <c r="F87" i="14"/>
  <c r="G8" i="11"/>
  <c r="G13" i="11"/>
  <c r="G10" i="11"/>
  <c r="G9" i="11"/>
  <c r="G11" i="11"/>
  <c r="F34" i="14"/>
  <c r="G33" i="14"/>
  <c r="H33" i="14"/>
  <c r="F88" i="14"/>
  <c r="H46" i="14"/>
  <c r="G46" i="14"/>
  <c r="H72" i="14" l="1"/>
  <c r="H87" i="14"/>
  <c r="G87" i="14"/>
  <c r="H89" i="14"/>
  <c r="G89" i="14"/>
  <c r="H88" i="14"/>
  <c r="G88" i="14"/>
  <c r="G34" i="14"/>
  <c r="H34" i="14"/>
  <c r="C65" i="18"/>
  <c r="C68" i="18" s="1"/>
  <c r="C72" i="14" s="1"/>
  <c r="F15" i="22"/>
</calcChain>
</file>

<file path=xl/sharedStrings.xml><?xml version="1.0" encoding="utf-8"?>
<sst xmlns="http://schemas.openxmlformats.org/spreadsheetml/2006/main" count="858" uniqueCount="551">
  <si>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</si>
  <si>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</si>
  <si>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</si>
  <si>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</si>
  <si>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</si>
  <si>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</si>
  <si>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</si>
  <si>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</si>
  <si>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</si>
  <si>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</si>
  <si>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</si>
  <si>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</si>
  <si>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</si>
  <si>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</si>
  <si>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</si>
  <si>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</si>
  <si>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</si>
  <si>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</si>
  <si>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</si>
  <si>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</si>
  <si>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</si>
  <si>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</si>
  <si>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</si>
  <si>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</si>
  <si>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</si>
  <si>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</si>
  <si>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</si>
  <si>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</si>
  <si>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</si>
  <si>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</si>
  <si>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</si>
  <si>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</si>
  <si>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</si>
  <si>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</si>
  <si>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</si>
  <si>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</si>
  <si>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</si>
  <si>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</si>
  <si>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</si>
  <si>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</si>
  <si>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</si>
  <si>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</si>
  <si>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</si>
  <si>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</si>
  <si>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</si>
  <si>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</si>
  <si>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</si>
  <si>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</si>
  <si>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</si>
  <si>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</si>
  <si>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</si>
  <si>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</si>
  <si>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</si>
  <si>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</si>
  <si>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</si>
  <si>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</si>
  <si>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</si>
  <si>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</si>
  <si>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</si>
  <si>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</si>
  <si>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</si>
  <si>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</si>
  <si>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</si>
  <si>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</si>
  <si>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</si>
  <si>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</si>
  <si>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</si>
  <si>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</si>
  <si>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</si>
  <si>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</si>
  <si>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</si>
  <si>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</si>
  <si>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</si>
  <si>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</si>
  <si>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</si>
  <si>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</si>
  <si>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</si>
  <si>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</si>
  <si>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</si>
  <si>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</si>
  <si>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</si>
  <si>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</si>
  <si>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</si>
  <si>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</si>
  <si>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</si>
  <si>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</si>
  <si>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</si>
  <si>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</si>
  <si>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</si>
  <si>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</si>
  <si>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</si>
  <si>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</si>
  <si>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</si>
  <si>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</si>
  <si>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</si>
  <si>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</si>
  <si>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</si>
  <si>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</si>
  <si>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</si>
  <si>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</si>
  <si>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</si>
  <si>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</si>
  <si>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</si>
  <si>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</si>
  <si>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</si>
  <si>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</si>
  <si>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</si>
  <si>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</si>
  <si>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</si>
  <si>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</si>
  <si>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</si>
  <si>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</si>
  <si>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</si>
  <si>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</si>
  <si>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</si>
  <si>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</si>
  <si>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</si>
  <si>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</si>
  <si>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</si>
  <si>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</si>
  <si>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</si>
  <si>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</si>
  <si>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</si>
  <si>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</si>
  <si>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</si>
  <si>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</si>
  <si>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</si>
  <si>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</si>
  <si>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</si>
  <si>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</si>
  <si>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</si>
  <si>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</si>
  <si>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</si>
  <si>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</si>
  <si>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</si>
  <si>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</si>
  <si>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</si>
  <si>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</si>
  <si>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</si>
  <si>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</si>
  <si>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</si>
  <si>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</si>
  <si>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</si>
  <si>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</si>
  <si>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</si>
  <si>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</si>
  <si>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</si>
  <si>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</si>
  <si>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</si>
  <si>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</si>
  <si>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 xml:space="preserve">          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</si>
  <si>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</si>
  <si>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</si>
  <si>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</si>
  <si>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</si>
  <si>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</si>
  <si>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</si>
  <si>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</si>
  <si>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</si>
  <si>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</si>
  <si>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</si>
  <si>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</si>
  <si>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</si>
  <si>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</si>
  <si>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</si>
  <si>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</si>
  <si>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</si>
  <si>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</si>
  <si>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</si>
  <si>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</si>
  <si>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</si>
  <si>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</si>
  <si>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</si>
  <si>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</si>
  <si>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</si>
  <si>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</si>
  <si>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</si>
  <si>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</si>
  <si>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</si>
  <si>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</si>
  <si>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</si>
  <si>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</si>
  <si>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</si>
  <si>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</si>
  <si>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</si>
  <si>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</si>
  <si>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</si>
  <si>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</si>
  <si>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</si>
  <si>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</si>
  <si>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</si>
  <si>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</si>
  <si>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</si>
  <si>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</si>
  <si>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</si>
  <si>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</si>
  <si>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</si>
  <si>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</si>
  <si>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</si>
  <si>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</si>
  <si>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</si>
  <si>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</si>
  <si>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</si>
  <si>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</si>
  <si>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</si>
  <si>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</si>
  <si>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</si>
  <si>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</si>
  <si>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</si>
  <si>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</si>
  <si>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</si>
  <si>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</si>
  <si>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</si>
  <si>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</si>
  <si>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</si>
  <si>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</si>
  <si>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</si>
  <si>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</si>
  <si>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</si>
  <si>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</si>
  <si>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</si>
  <si>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</si>
  <si>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</si>
  <si>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</si>
  <si>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</si>
  <si>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</si>
  <si>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</si>
  <si>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</si>
  <si>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</si>
  <si>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</si>
  <si>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</si>
  <si>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</si>
  <si>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</si>
  <si>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</si>
  <si>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</si>
  <si>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</si>
  <si>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</si>
  <si>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</si>
  <si>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</si>
  <si>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</si>
  <si>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</si>
  <si>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</si>
  <si>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</si>
  <si>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</si>
  <si>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</si>
  <si>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</si>
  <si>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</si>
  <si>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</si>
  <si>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</si>
  <si>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</si>
  <si>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</si>
  <si>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</si>
  <si>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</si>
  <si>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</si>
  <si>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</si>
  <si>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</si>
  <si>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</si>
  <si>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</si>
  <si>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</si>
  <si>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</si>
  <si>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</si>
  <si>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</si>
  <si>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</si>
  <si>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</si>
  <si>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</si>
  <si>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</si>
  <si>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</si>
  <si>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</si>
  <si>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</si>
  <si>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</si>
  <si>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</si>
  <si>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</si>
  <si>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</si>
  <si>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</si>
  <si>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</si>
  <si>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</si>
  <si>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</si>
  <si>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</si>
  <si>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</si>
  <si>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</si>
  <si>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</si>
  <si>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</si>
  <si>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</si>
  <si>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</si>
  <si>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</si>
  <si>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</si>
  <si>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</si>
  <si>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</si>
  <si>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</si>
  <si>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</si>
  <si>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</si>
  <si>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</si>
  <si>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</si>
  <si>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</si>
  <si>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</si>
  <si>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</si>
  <si>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</si>
  <si>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</si>
  <si>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</si>
  <si>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</si>
  <si>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</si>
  <si>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</si>
  <si>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</si>
  <si>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</si>
  <si>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</si>
  <si>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</si>
  <si>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</si>
  <si>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</si>
  <si>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</si>
  <si>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</si>
  <si>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</si>
  <si>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</si>
  <si>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</si>
  <si>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</si>
  <si>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</si>
  <si>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</si>
  <si>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</si>
  <si>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</si>
  <si>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</si>
  <si>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</si>
  <si>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</si>
  <si>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</si>
  <si>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</si>
  <si>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</si>
  <si>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</si>
  <si>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</si>
  <si>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</si>
  <si>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</si>
  <si>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</si>
  <si>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</si>
  <si>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</si>
  <si>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</si>
  <si>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</si>
  <si>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</si>
  <si>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</si>
  <si>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</si>
  <si>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</si>
  <si>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</si>
  <si>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</si>
  <si>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(тис.грн.)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</si>
  <si>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</si>
  <si>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</si>
  <si>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</si>
  <si>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</si>
  <si>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</si>
  <si>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</si>
  <si>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</si>
  <si>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</si>
  <si>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</si>
  <si>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</si>
  <si>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</si>
  <si>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</si>
  <si>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</si>
  <si>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</si>
  <si>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</si>
  <si>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</si>
  <si>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</si>
  <si>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</si>
  <si>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</si>
  <si>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</si>
  <si>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</si>
  <si>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</si>
  <si>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</si>
  <si>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</si>
  <si>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</si>
  <si>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</si>
  <si>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</si>
  <si>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</si>
  <si>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</si>
  <si>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</si>
  <si>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</si>
  <si>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</si>
  <si>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</si>
  <si>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</si>
  <si>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</si>
  <si>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Директор КП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</si>
  <si>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</si>
  <si>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</si>
  <si>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</si>
  <si>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</si>
  <si>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</si>
  <si>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</si>
  <si>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</si>
  <si>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</si>
  <si>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</si>
  <si>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</si>
  <si>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Надходженнґ від отримання субсидій, дотацій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</si>
  <si>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</si>
  <si>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</si>
  <si>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</si>
  <si>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</si>
  <si>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</si>
  <si>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</si>
  <si>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</si>
  <si>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</si>
  <si>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</si>
  <si>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</si>
  <si>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</si>
  <si>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капітальне будівництво (розшифрувати)</t>
  </si>
  <si>
    <t>тис.грн (без ПДВ)</t>
  </si>
  <si>
    <t>________________________________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</si>
  <si>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</si>
  <si>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</si>
  <si>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</si>
  <si>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</si>
  <si>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</si>
  <si>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</si>
  <si>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</si>
  <si>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</si>
  <si>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</si>
  <si>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</si>
  <si>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</si>
  <si>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</si>
  <si>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</si>
  <si>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</si>
  <si>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Інші надходження,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</si>
  <si>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</si>
  <si>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</si>
  <si>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</si>
  <si>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</si>
  <si>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</si>
  <si>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</si>
  <si>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</si>
  <si>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</si>
  <si>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</si>
  <si>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</si>
  <si>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</si>
  <si>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</si>
  <si>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</si>
  <si>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комунальними підприємствами, що є власністю Вінницької міської об'єднаної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</si>
  <si>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</si>
  <si>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</si>
  <si>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</si>
  <si>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</si>
  <si>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</si>
  <si>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</si>
  <si>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</si>
  <si>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придбання (виготовлення) основних засобів,  усього, у тому числі:</t>
  </si>
  <si>
    <t>тис. грн</t>
  </si>
  <si>
    <t>Одиниця виміру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</si>
  <si>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</si>
  <si>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</si>
  <si>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</si>
  <si>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Заборгованість станом на 01.01.2020 року</t>
  </si>
  <si>
    <t>план
звітного 2019 року</t>
  </si>
  <si>
    <t>факт
звітного 2019 року</t>
  </si>
  <si>
    <t xml:space="preserve">минулий 
2019 рік </t>
  </si>
  <si>
    <r>
      <t xml:space="preserve">Орган державного управління  </t>
    </r>
    <r>
      <rPr>
        <b/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</si>
  <si>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</si>
  <si>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</si>
  <si>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</si>
  <si>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</si>
  <si>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
у тому числі:</t>
    </r>
  </si>
  <si>
    <r>
      <t>у тому числі:</t>
    </r>
    <r>
      <rPr>
        <i/>
        <sz val="16"/>
        <color theme="1"/>
        <rFont val="Times New Roman"/>
        <family val="1"/>
        <charset val="204"/>
      </rPr>
      <t xml:space="preserve"> </t>
    </r>
  </si>
  <si>
    <t>за 2020 рік</t>
  </si>
  <si>
    <t xml:space="preserve">минулий 2019 рік </t>
  </si>
  <si>
    <t xml:space="preserve">поточний 2020 рік </t>
  </si>
  <si>
    <t>Звітний 2020 рік</t>
  </si>
  <si>
    <t xml:space="preserve">поточний 
2020 рік </t>
  </si>
  <si>
    <t>Факт минулого 2019 року</t>
  </si>
  <si>
    <t>План звітного 2020 року</t>
  </si>
  <si>
    <t>Факт звітного 2020 року</t>
  </si>
  <si>
    <t xml:space="preserve">минулий
 2019 рік </t>
  </si>
  <si>
    <t>минулий 2019 рік</t>
  </si>
  <si>
    <t>поточний 2020 рік</t>
  </si>
  <si>
    <t xml:space="preserve">Факт
минулого 2019 року
</t>
  </si>
  <si>
    <t>План
звітного 2020 року</t>
  </si>
  <si>
    <t>Факт
звітного 2020 року</t>
  </si>
  <si>
    <r>
      <t xml:space="preserve">до звіту про виконання показників фінансового плану за 2020 рік 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</si>
  <si>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>Заборгованість за кредитами станом на 01.01.2020 року</t>
  </si>
  <si>
    <t>Отримано залучених коштів за звітний 2020 рік</t>
  </si>
  <si>
    <t>Повернено залучених коштів за звітний 2020 рік</t>
  </si>
  <si>
    <t>Заборгованість станом на 01.01.2021 року</t>
  </si>
  <si>
    <t xml:space="preserve">факт 
минулого 2019 року
</t>
  </si>
  <si>
    <t>план
звітного 2020 року</t>
  </si>
  <si>
    <t>факт
звітного 2020 року</t>
  </si>
  <si>
    <t>факт
минулого 2019 року</t>
  </si>
  <si>
    <t>7. Джерела капітальних інвестицій у 2020 році</t>
  </si>
  <si>
    <t xml:space="preserve">  КП "Школяр"</t>
  </si>
  <si>
    <t>комунальне підприємство</t>
  </si>
  <si>
    <t>м.Вінниця</t>
  </si>
  <si>
    <t>Департамент адміністративних послуг</t>
  </si>
  <si>
    <t>Сфера обслуговування</t>
  </si>
  <si>
    <t>56.29</t>
  </si>
  <si>
    <t>комунальна</t>
  </si>
  <si>
    <t>м.Вінниця, вул. Брацлавська,33</t>
  </si>
  <si>
    <t>Окунь А.В.</t>
  </si>
  <si>
    <t>ПРО ВИКОНАННЯ ПОКАЗНИКІВ ФІНАНСОВОГО ПЛАНУ  КП "Школяр"</t>
  </si>
  <si>
    <t>витрати на придбання кухоного інвентарю та приладдя</t>
  </si>
  <si>
    <t>вимірювання опору заземлення електроустановок</t>
  </si>
  <si>
    <t>послуги з  медогляду працівників</t>
  </si>
  <si>
    <t>послуги з проведення лабораторних досліджень</t>
  </si>
  <si>
    <t>послуги з водовідведення</t>
  </si>
  <si>
    <t>відшкодування витрат з комунальних послуг школи -інтернат</t>
  </si>
  <si>
    <t>інші (послуги з навчання по охороні праці)</t>
  </si>
  <si>
    <t>витрати на прийняття участі в тендері на харчування</t>
  </si>
  <si>
    <t>витрати на сплату комісії банку за розрахункові операції</t>
  </si>
  <si>
    <t>витрати на сплату комісії банку за інкасацію каси</t>
  </si>
  <si>
    <t xml:space="preserve">витрати на споживання  послуг з водопостачання </t>
  </si>
  <si>
    <t>витрати на споживання електроенергії</t>
  </si>
  <si>
    <t>канцелярські товари</t>
  </si>
  <si>
    <t>запрака та відновлення картриджів до принтерів</t>
  </si>
  <si>
    <t>витрати на сплату судового збору</t>
  </si>
  <si>
    <t xml:space="preserve"> одержані пені та шрафи</t>
  </si>
  <si>
    <t>надання неоподаткованної матеальної допомоги працівникам</t>
  </si>
  <si>
    <t>послуги з повірки манометрів, електронних ваг та іншого вимірювального обладнання</t>
  </si>
  <si>
    <t>визнані нараховані податкові пені та штрафи за 2017 рік</t>
  </si>
  <si>
    <t>інші податки, збори та платежі (профсоюзні внески)</t>
  </si>
  <si>
    <t>інші платежі (профвнески)</t>
  </si>
  <si>
    <t>А.В.Окунь</t>
  </si>
  <si>
    <t>холодильник -1 одиниця</t>
  </si>
  <si>
    <t>картоплечистка - 1 шт</t>
  </si>
  <si>
    <t>марміти</t>
  </si>
  <si>
    <t>столи нейтральні металеві</t>
  </si>
  <si>
    <t>Факт 
минулого 
2019 року</t>
  </si>
  <si>
    <t>План 
звітного
2020 року</t>
  </si>
  <si>
    <t>Факт 
звітного
2020 року</t>
  </si>
  <si>
    <t>прилавок для кухоних приборів</t>
  </si>
  <si>
    <t>КП "Школяр"</t>
  </si>
  <si>
    <t>Реалізації  гарячого харчування та буфетної продукції через поточну лінію їдальні шкіл</t>
  </si>
  <si>
    <t>для поїздок, пов’язаних із службовою діяльністю посадових осіб  організації</t>
  </si>
  <si>
    <t>ВАЗ (Лада) 21144</t>
  </si>
  <si>
    <t>Придбання (виготовлення) основних засобів, усього, у т.ч.:</t>
  </si>
  <si>
    <t xml:space="preserve">картоплечистка </t>
  </si>
  <si>
    <t>Придбання (виготовлення) інших необоротних матеріальних активів</t>
  </si>
  <si>
    <t xml:space="preserve">чафіндіш для підігріву </t>
  </si>
  <si>
    <t xml:space="preserve">чафіндіш для підігріву  </t>
  </si>
  <si>
    <t>сплата за розрахунково-банківське обслуговування</t>
  </si>
  <si>
    <t>сплата за  послуги інкасації</t>
  </si>
  <si>
    <t>повернення покупцю</t>
  </si>
  <si>
    <t>сплата по виконавчим листам</t>
  </si>
  <si>
    <t>сплата судового збору</t>
  </si>
  <si>
    <t>виплата неоподаткованної матеальної допомоги працівникам</t>
  </si>
  <si>
    <t>поточний ремонт персонального комп'ютера</t>
  </si>
  <si>
    <t>списання малоцінних швидкозношувальних предметів</t>
  </si>
  <si>
    <t>нестаччі та списання зіпсованих запасів через карантині заходи</t>
  </si>
  <si>
    <t>відкоригований податок на додану вартість (ПДВ) на кредит при списання зіпсованих запасів</t>
  </si>
  <si>
    <t>витрати на  споживання теплової енергії та абонентська плата за теплову енергію в літній період</t>
  </si>
  <si>
    <t>інші (розшифрувати)</t>
  </si>
  <si>
    <t>одержані пені та шрафи</t>
  </si>
  <si>
    <t>послуги з проведення санітарної дезінфекції</t>
  </si>
  <si>
    <t>Середньомісячні витрати на оплату праці одного працівника (грн), усього, у тому числі:</t>
  </si>
  <si>
    <t>Послуги  харчування учнів в їдальні шкіл на підставі проведених тендерів (міський та обласний бюджет)</t>
  </si>
  <si>
    <t xml:space="preserve">відсотки від залишків коштів на поточних рахунках </t>
  </si>
  <si>
    <t>Відсотки, нараховані на кошти, що розміщені на депозитному рахунку</t>
  </si>
  <si>
    <t>кошти на виплату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 отримані від Вінницького міського центру зайнятості</t>
  </si>
  <si>
    <t>господарські витрати на побутову хімію, миючі засоби для обладнання ідалень та кухонь</t>
  </si>
  <si>
    <t>витрати на періодичні видання</t>
  </si>
  <si>
    <t>відсотки, нараховані на кошти, що розміщені на депозитному рахунку</t>
  </si>
  <si>
    <t>виплата працівникам по частковому безробіттю на період карантину, встановленого КМУ з метою запобігання поширенню на території України гострої респіраторної хвороби COVID-19</t>
  </si>
  <si>
    <t>Постачання інших готових страв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</si>
</sst>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0.0%"/>
  </numFmts>
  <fonts count="11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i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6"/>
      <color theme="1"/>
      <name val="Arial Cyr"/>
      <charset val="204"/>
    </font>
    <font>
      <b/>
      <sz val="16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1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54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8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4" fontId="44" fillId="28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" fillId="0" borderId="0"/>
    <xf numFmtId="0" fontId="65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5" borderId="9" applyNumberFormat="0" applyFont="0" applyAlignment="0" applyProtection="0"/>
    <xf numFmtId="0" fontId="8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79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/>
    <xf numFmtId="0" fontId="64" fillId="0" borderId="0" xfId="0" applyFont="1" applyFill="1"/>
    <xf numFmtId="0" fontId="5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0" xfId="0" quotePrefix="1" applyFont="1" applyFill="1" applyBorder="1" applyAlignment="1">
      <alignment horizontal="center" vertical="center"/>
    </xf>
    <xf numFmtId="170" fontId="5" fillId="29" borderId="0" xfId="0" quotePrefix="1" applyNumberFormat="1" applyFont="1" applyFill="1" applyBorder="1" applyAlignment="1">
      <alignment vertical="center" wrapText="1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7" fillId="29" borderId="0" xfId="0" applyFont="1" applyFill="1"/>
    <xf numFmtId="0" fontId="5" fillId="0" borderId="0" xfId="0" applyFont="1" applyFill="1" applyBorder="1" applyAlignment="1">
      <alignment horizontal="center" vertical="center"/>
    </xf>
    <xf numFmtId="0" fontId="70" fillId="29" borderId="0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right" vertical="center"/>
    </xf>
    <xf numFmtId="0" fontId="71" fillId="0" borderId="0" xfId="0" applyFont="1" applyFill="1"/>
    <xf numFmtId="0" fontId="67" fillId="29" borderId="3" xfId="238" applyFont="1" applyFill="1" applyBorder="1" applyAlignment="1">
      <alignment horizontal="left" vertical="center"/>
    </xf>
    <xf numFmtId="0" fontId="73" fillId="29" borderId="3" xfId="0" applyFont="1" applyFill="1" applyBorder="1" applyAlignment="1">
      <alignment horizontal="center"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/>
    </xf>
    <xf numFmtId="179" fontId="73" fillId="29" borderId="3" xfId="0" applyNumberFormat="1" applyFont="1" applyFill="1" applyBorder="1" applyAlignment="1">
      <alignment horizontal="center" vertical="center" wrapText="1"/>
    </xf>
    <xf numFmtId="177" fontId="72" fillId="29" borderId="3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vertical="center"/>
    </xf>
    <xf numFmtId="0" fontId="73" fillId="0" borderId="16" xfId="0" applyFont="1" applyFill="1" applyBorder="1" applyAlignment="1">
      <alignment vertical="center"/>
    </xf>
    <xf numFmtId="0" fontId="73" fillId="0" borderId="3" xfId="0" applyFont="1" applyFill="1" applyBorder="1" applyAlignment="1">
      <alignment horizontal="left" vertical="center"/>
    </xf>
    <xf numFmtId="0" fontId="73" fillId="0" borderId="3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horizontal="left" vertical="center"/>
    </xf>
    <xf numFmtId="0" fontId="66" fillId="0" borderId="0" xfId="0" applyFont="1" applyFill="1" applyAlignment="1">
      <alignment horizontal="left" vertical="center"/>
    </xf>
    <xf numFmtId="0" fontId="66" fillId="0" borderId="0" xfId="0" applyFont="1" applyFill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vertical="center"/>
    </xf>
    <xf numFmtId="0" fontId="73" fillId="0" borderId="19" xfId="182" applyFont="1" applyFill="1" applyBorder="1" applyAlignment="1">
      <alignment horizontal="left" vertical="center" wrapText="1"/>
      <protection locked="0"/>
    </xf>
    <xf numFmtId="0" fontId="73" fillId="0" borderId="19" xfId="0" applyFont="1" applyFill="1" applyBorder="1" applyAlignment="1">
      <alignment horizontal="center" vertical="center" wrapText="1"/>
    </xf>
    <xf numFmtId="179" fontId="73" fillId="0" borderId="19" xfId="0" applyNumberFormat="1" applyFont="1" applyFill="1" applyBorder="1" applyAlignment="1">
      <alignment horizontal="right" vertical="center" wrapText="1"/>
    </xf>
    <xf numFmtId="179" fontId="72" fillId="29" borderId="3" xfId="0" applyNumberFormat="1" applyFont="1" applyFill="1" applyBorder="1" applyAlignment="1">
      <alignment horizontal="right" vertical="center" wrapText="1"/>
    </xf>
    <xf numFmtId="179" fontId="73" fillId="29" borderId="3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78" fillId="0" borderId="0" xfId="0" quotePrefix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vertical="center"/>
    </xf>
    <xf numFmtId="0" fontId="76" fillId="0" borderId="0" xfId="0" applyFont="1" applyFill="1" applyBorder="1" applyAlignment="1" applyProtection="1">
      <alignment horizontal="left" vertical="center"/>
      <protection locked="0"/>
    </xf>
    <xf numFmtId="0" fontId="66" fillId="0" borderId="0" xfId="0" applyFont="1" applyFill="1" applyBorder="1" applyAlignment="1">
      <alignment vertical="center" wrapText="1"/>
    </xf>
    <xf numFmtId="0" fontId="72" fillId="0" borderId="0" xfId="0" applyFont="1" applyFill="1" applyBorder="1" applyAlignment="1">
      <alignment horizontal="right" vertical="center"/>
    </xf>
    <xf numFmtId="0" fontId="76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72" fillId="29" borderId="3" xfId="0" applyFont="1" applyFill="1" applyBorder="1" applyAlignment="1">
      <alignment horizontal="left" vertical="center" wrapText="1"/>
    </xf>
    <xf numFmtId="173" fontId="72" fillId="29" borderId="3" xfId="0" applyNumberFormat="1" applyFont="1" applyFill="1" applyBorder="1" applyAlignment="1">
      <alignment horizontal="center" vertical="center" wrapText="1"/>
    </xf>
    <xf numFmtId="169" fontId="72" fillId="29" borderId="3" xfId="207" applyNumberFormat="1" applyFont="1" applyFill="1" applyBorder="1" applyAlignment="1">
      <alignment horizontal="right" vertical="center" wrapText="1"/>
    </xf>
    <xf numFmtId="0" fontId="73" fillId="29" borderId="3" xfId="0" applyFont="1" applyFill="1" applyBorder="1" applyAlignment="1">
      <alignment horizontal="left" vertical="center" wrapText="1"/>
    </xf>
    <xf numFmtId="173" fontId="73" fillId="29" borderId="3" xfId="0" applyNumberFormat="1" applyFont="1" applyFill="1" applyBorder="1" applyAlignment="1">
      <alignment horizontal="center" vertical="center" wrapText="1"/>
    </xf>
    <xf numFmtId="169" fontId="73" fillId="29" borderId="3" xfId="207" applyNumberFormat="1" applyFont="1" applyFill="1" applyBorder="1" applyAlignment="1">
      <alignment horizontal="right" vertical="center" wrapText="1"/>
    </xf>
    <xf numFmtId="49" fontId="73" fillId="29" borderId="3" xfId="0" applyNumberFormat="1" applyFont="1" applyFill="1" applyBorder="1" applyAlignment="1">
      <alignment horizontal="left" vertical="center" wrapText="1"/>
    </xf>
    <xf numFmtId="0" fontId="79" fillId="29" borderId="0" xfId="0" applyFont="1" applyFill="1" applyBorder="1" applyAlignment="1">
      <alignment horizontal="center" vertical="center" wrapText="1"/>
    </xf>
    <xf numFmtId="0" fontId="73" fillId="29" borderId="0" xfId="0" quotePrefix="1" applyFont="1" applyFill="1" applyBorder="1" applyAlignment="1">
      <alignment horizontal="center" vertical="center"/>
    </xf>
    <xf numFmtId="170" fontId="73" fillId="29" borderId="0" xfId="0" quotePrefix="1" applyNumberFormat="1" applyFont="1" applyFill="1" applyBorder="1" applyAlignment="1">
      <alignment vertical="center" wrapText="1"/>
    </xf>
    <xf numFmtId="0" fontId="73" fillId="29" borderId="0" xfId="0" applyFont="1" applyFill="1" applyBorder="1" applyAlignment="1">
      <alignment vertical="center"/>
    </xf>
    <xf numFmtId="0" fontId="66" fillId="29" borderId="0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vertical="center"/>
    </xf>
    <xf numFmtId="0" fontId="66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left" vertical="center" wrapText="1"/>
    </xf>
    <xf numFmtId="0" fontId="66" fillId="22" borderId="14" xfId="0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horizontal="center" vertical="center" wrapText="1"/>
    </xf>
    <xf numFmtId="0" fontId="66" fillId="22" borderId="14" xfId="0" applyFont="1" applyFill="1" applyBorder="1" applyAlignment="1">
      <alignment horizontal="center" vertical="center" wrapText="1" shrinkToFit="1"/>
    </xf>
    <xf numFmtId="0" fontId="66" fillId="22" borderId="3" xfId="0" applyFont="1" applyFill="1" applyBorder="1" applyAlignment="1">
      <alignment horizontal="center" vertical="center"/>
    </xf>
    <xf numFmtId="0" fontId="66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178" fontId="80" fillId="29" borderId="3" xfId="0" applyNumberFormat="1" applyFont="1" applyFill="1" applyBorder="1" applyAlignment="1">
      <alignment horizontal="center" vertical="center" wrapText="1"/>
    </xf>
    <xf numFmtId="0" fontId="81" fillId="22" borderId="3" xfId="0" applyFont="1" applyFill="1" applyBorder="1" applyAlignment="1">
      <alignment horizontal="left" vertical="center"/>
    </xf>
    <xf numFmtId="0" fontId="81" fillId="22" borderId="3" xfId="0" applyFont="1" applyFill="1" applyBorder="1" applyAlignment="1">
      <alignment horizontal="center" vertical="center" wrapText="1"/>
    </xf>
    <xf numFmtId="178" fontId="81" fillId="29" borderId="3" xfId="0" applyNumberFormat="1" applyFont="1" applyFill="1" applyBorder="1" applyAlignment="1">
      <alignment horizontal="center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81" fillId="0" borderId="3" xfId="0" applyFont="1" applyBorder="1" applyAlignment="1">
      <alignment horizontal="left" vertical="center"/>
    </xf>
    <xf numFmtId="0" fontId="80" fillId="0" borderId="3" xfId="0" applyFont="1" applyBorder="1" applyAlignment="1">
      <alignment horizontal="left" vertical="center"/>
    </xf>
    <xf numFmtId="0" fontId="66" fillId="22" borderId="0" xfId="0" applyFont="1" applyFill="1" applyBorder="1" applyAlignment="1">
      <alignment horizontal="left" vertical="center" wrapText="1"/>
    </xf>
    <xf numFmtId="0" fontId="66" fillId="22" borderId="0" xfId="0" applyFont="1" applyFill="1" applyBorder="1" applyAlignment="1">
      <alignment horizontal="center" vertical="center"/>
    </xf>
    <xf numFmtId="170" fontId="66" fillId="22" borderId="0" xfId="0" applyNumberFormat="1" applyFont="1" applyFill="1" applyBorder="1" applyAlignment="1">
      <alignment horizontal="center" vertical="center" wrapText="1"/>
    </xf>
    <xf numFmtId="170" fontId="66" fillId="22" borderId="0" xfId="0" applyNumberFormat="1" applyFont="1" applyFill="1" applyBorder="1" applyAlignment="1">
      <alignment horizontal="right" vertical="center" wrapText="1"/>
    </xf>
    <xf numFmtId="0" fontId="82" fillId="29" borderId="0" xfId="0" applyFont="1" applyFill="1" applyBorder="1" applyAlignment="1">
      <alignment horizontal="center" vertical="center" wrapText="1"/>
    </xf>
    <xf numFmtId="0" fontId="66" fillId="29" borderId="0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vertical="center" wrapText="1"/>
    </xf>
    <xf numFmtId="170" fontId="66" fillId="0" borderId="0" xfId="0" applyNumberFormat="1" applyFont="1" applyFill="1" applyBorder="1" applyAlignment="1">
      <alignment horizontal="center" vertical="center" wrapText="1"/>
    </xf>
    <xf numFmtId="170" fontId="66" fillId="0" borderId="0" xfId="0" applyNumberFormat="1" applyFont="1" applyFill="1" applyBorder="1" applyAlignment="1">
      <alignment horizontal="right" vertical="center" wrapText="1"/>
    </xf>
    <xf numFmtId="178" fontId="72" fillId="29" borderId="3" xfId="0" applyNumberFormat="1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0" fontId="66" fillId="0" borderId="0" xfId="246" applyFont="1" applyFill="1" applyBorder="1" applyAlignment="1">
      <alignment vertical="center"/>
    </xf>
    <xf numFmtId="0" fontId="66" fillId="0" borderId="0" xfId="246" applyFont="1" applyFill="1" applyBorder="1" applyAlignment="1">
      <alignment horizontal="center" vertical="center"/>
    </xf>
    <xf numFmtId="0" fontId="76" fillId="0" borderId="0" xfId="246" applyFont="1" applyFill="1" applyBorder="1" applyAlignment="1">
      <alignment horizontal="right" vertical="center"/>
    </xf>
    <xf numFmtId="0" fontId="66" fillId="0" borderId="3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66" fillId="0" borderId="3" xfId="246" applyFont="1" applyFill="1" applyBorder="1" applyAlignment="1">
      <alignment horizontal="center" vertical="center"/>
    </xf>
    <xf numFmtId="0" fontId="66" fillId="0" borderId="3" xfId="246" applyFont="1" applyFill="1" applyBorder="1" applyAlignment="1">
      <alignment horizontal="center" vertical="center" wrapText="1"/>
    </xf>
    <xf numFmtId="0" fontId="76" fillId="29" borderId="3" xfId="246" applyFont="1" applyFill="1" applyBorder="1" applyAlignment="1">
      <alignment horizontal="left" vertical="center" wrapText="1"/>
    </xf>
    <xf numFmtId="0" fontId="76" fillId="29" borderId="3" xfId="0" applyFont="1" applyFill="1" applyBorder="1" applyAlignment="1">
      <alignment horizontal="center" vertical="center"/>
    </xf>
    <xf numFmtId="173" fontId="76" fillId="29" borderId="3" xfId="0" applyNumberFormat="1" applyFont="1" applyFill="1" applyBorder="1" applyAlignment="1">
      <alignment horizontal="center" vertical="center" wrapText="1"/>
    </xf>
    <xf numFmtId="169" fontId="76" fillId="29" borderId="3" xfId="207" applyNumberFormat="1" applyFont="1" applyFill="1" applyBorder="1" applyAlignment="1">
      <alignment horizontal="right" vertical="center" wrapText="1"/>
    </xf>
    <xf numFmtId="0" fontId="66" fillId="29" borderId="3" xfId="246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/>
    </xf>
    <xf numFmtId="173" fontId="66" fillId="29" borderId="3" xfId="0" applyNumberFormat="1" applyFont="1" applyFill="1" applyBorder="1" applyAlignment="1">
      <alignment horizontal="center" vertical="center" wrapText="1"/>
    </xf>
    <xf numFmtId="169" fontId="66" fillId="29" borderId="3" xfId="207" applyNumberFormat="1" applyFont="1" applyFill="1" applyBorder="1" applyAlignment="1">
      <alignment horizontal="right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76" fillId="29" borderId="3" xfId="246" applyFont="1" applyFill="1" applyBorder="1" applyAlignment="1">
      <alignment horizontal="center" vertical="center"/>
    </xf>
    <xf numFmtId="0" fontId="66" fillId="29" borderId="3" xfId="246" applyFont="1" applyFill="1" applyBorder="1" applyAlignment="1">
      <alignment horizontal="center" vertical="center"/>
    </xf>
    <xf numFmtId="0" fontId="66" fillId="29" borderId="0" xfId="246" applyFont="1" applyFill="1" applyBorder="1" applyAlignment="1">
      <alignment horizontal="left" vertical="center" wrapText="1"/>
    </xf>
    <xf numFmtId="0" fontId="66" fillId="29" borderId="0" xfId="246" applyFont="1" applyFill="1" applyBorder="1" applyAlignment="1">
      <alignment horizontal="center" vertical="center"/>
    </xf>
    <xf numFmtId="0" fontId="76" fillId="0" borderId="0" xfId="246" applyFont="1" applyFill="1" applyBorder="1" applyAlignment="1">
      <alignment vertical="center"/>
    </xf>
    <xf numFmtId="170" fontId="66" fillId="29" borderId="0" xfId="0" quotePrefix="1" applyNumberFormat="1" applyFont="1" applyFill="1" applyBorder="1" applyAlignment="1">
      <alignment vertical="center" wrapText="1"/>
    </xf>
    <xf numFmtId="0" fontId="66" fillId="29" borderId="0" xfId="246" applyFont="1" applyFill="1" applyBorder="1" applyAlignment="1">
      <alignment vertical="center" wrapText="1"/>
    </xf>
    <xf numFmtId="0" fontId="66" fillId="0" borderId="0" xfId="246" applyFont="1" applyFill="1" applyBorder="1" applyAlignment="1">
      <alignment vertical="center" wrapText="1"/>
    </xf>
    <xf numFmtId="0" fontId="66" fillId="22" borderId="3" xfId="0" applyFont="1" applyFill="1" applyBorder="1" applyAlignment="1">
      <alignment horizontal="left" vertical="center" wrapText="1"/>
    </xf>
    <xf numFmtId="178" fontId="66" fillId="29" borderId="3" xfId="0" applyNumberFormat="1" applyFont="1" applyFill="1" applyBorder="1" applyAlignment="1">
      <alignment horizontal="center" vertical="center" wrapText="1"/>
    </xf>
    <xf numFmtId="0" fontId="81" fillId="22" borderId="3" xfId="0" applyFont="1" applyFill="1" applyBorder="1" applyAlignment="1">
      <alignment horizontal="left" vertical="center" wrapText="1"/>
    </xf>
    <xf numFmtId="0" fontId="81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1" fillId="29" borderId="3" xfId="0" applyFont="1" applyFill="1" applyBorder="1" applyAlignment="1">
      <alignment horizontal="left" vertical="center"/>
    </xf>
    <xf numFmtId="0" fontId="83" fillId="22" borderId="3" xfId="0" applyFont="1" applyFill="1" applyBorder="1" applyAlignment="1">
      <alignment horizontal="left" vertical="center" wrapText="1"/>
    </xf>
    <xf numFmtId="0" fontId="81" fillId="0" borderId="3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left" vertical="center"/>
    </xf>
    <xf numFmtId="0" fontId="72" fillId="0" borderId="0" xfId="0" applyFont="1" applyFill="1" applyAlignment="1">
      <alignment horizontal="right" vertical="center"/>
    </xf>
    <xf numFmtId="0" fontId="66" fillId="0" borderId="0" xfId="0" applyFont="1" applyFill="1" applyBorder="1" applyAlignment="1">
      <alignment horizontal="right" vertical="center"/>
    </xf>
    <xf numFmtId="0" fontId="73" fillId="0" borderId="14" xfId="0" applyFont="1" applyFill="1" applyBorder="1" applyAlignment="1">
      <alignment horizontal="center" vertical="center" wrapText="1" shrinkToFit="1"/>
    </xf>
    <xf numFmtId="0" fontId="84" fillId="0" borderId="0" xfId="246" applyFont="1" applyFill="1"/>
    <xf numFmtId="0" fontId="73" fillId="29" borderId="0" xfId="0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73" fillId="29" borderId="0" xfId="0" applyFont="1" applyFill="1" applyBorder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0" fontId="81" fillId="22" borderId="3" xfId="0" applyFont="1" applyFill="1" applyBorder="1" applyAlignment="1">
      <alignment horizontal="center" vertical="center"/>
    </xf>
    <xf numFmtId="0" fontId="76" fillId="22" borderId="3" xfId="0" applyFont="1" applyFill="1" applyBorder="1" applyAlignment="1">
      <alignment horizontal="left" vertical="center" wrapText="1"/>
    </xf>
    <xf numFmtId="179" fontId="86" fillId="29" borderId="3" xfId="0" applyNumberFormat="1" applyFont="1" applyFill="1" applyBorder="1" applyAlignment="1">
      <alignment horizontal="center" vertical="center" wrapText="1"/>
    </xf>
    <xf numFmtId="179" fontId="81" fillId="29" borderId="3" xfId="0" applyNumberFormat="1" applyFont="1" applyFill="1" applyBorder="1" applyAlignment="1">
      <alignment horizontal="center" vertical="center" wrapText="1"/>
    </xf>
    <xf numFmtId="0" fontId="87" fillId="22" borderId="3" xfId="0" applyFont="1" applyFill="1" applyBorder="1" applyAlignment="1">
      <alignment horizontal="center" vertical="center" wrapText="1"/>
    </xf>
    <xf numFmtId="0" fontId="66" fillId="22" borderId="3" xfId="0" quotePrefix="1" applyFont="1" applyFill="1" applyBorder="1" applyAlignment="1">
      <alignment horizontal="center" vertical="center"/>
    </xf>
    <xf numFmtId="0" fontId="72" fillId="29" borderId="3" xfId="0" quotePrefix="1" applyNumberFormat="1" applyFont="1" applyFill="1" applyBorder="1" applyAlignment="1">
      <alignment horizontal="center" vertical="center"/>
    </xf>
    <xf numFmtId="0" fontId="73" fillId="29" borderId="3" xfId="0" applyNumberFormat="1" applyFont="1" applyFill="1" applyBorder="1" applyAlignment="1">
      <alignment horizontal="center" vertical="center"/>
    </xf>
    <xf numFmtId="0" fontId="73" fillId="29" borderId="0" xfId="0" applyFont="1" applyFill="1" applyAlignment="1">
      <alignment horizontal="center" vertical="center"/>
    </xf>
    <xf numFmtId="0" fontId="66" fillId="0" borderId="3" xfId="0" applyFont="1" applyBorder="1" applyAlignment="1">
      <alignment horizontal="left" vertical="center"/>
    </xf>
    <xf numFmtId="0" fontId="88" fillId="0" borderId="0" xfId="0" applyFont="1" applyFill="1" applyAlignment="1">
      <alignment horizontal="center" vertical="center"/>
    </xf>
    <xf numFmtId="0" fontId="73" fillId="29" borderId="0" xfId="0" applyFont="1" applyFill="1" applyBorder="1" applyAlignment="1">
      <alignment horizontal="left" vertical="center" wrapText="1"/>
    </xf>
    <xf numFmtId="3" fontId="73" fillId="29" borderId="0" xfId="0" applyNumberFormat="1" applyFont="1" applyFill="1" applyBorder="1" applyAlignment="1">
      <alignment horizontal="center" vertical="center" wrapText="1"/>
    </xf>
    <xf numFmtId="170" fontId="73" fillId="29" borderId="0" xfId="0" applyNumberFormat="1" applyFont="1" applyFill="1" applyBorder="1" applyAlignment="1">
      <alignment horizontal="center" vertical="center" wrapText="1"/>
    </xf>
    <xf numFmtId="0" fontId="73" fillId="29" borderId="0" xfId="0" applyFont="1" applyFill="1" applyBorder="1" applyAlignment="1">
      <alignment horizontal="left" vertical="center" wrapText="1" shrinkToFit="1"/>
    </xf>
    <xf numFmtId="0" fontId="81" fillId="29" borderId="0" xfId="0" applyFont="1" applyFill="1" applyAlignment="1">
      <alignment vertical="center"/>
    </xf>
    <xf numFmtId="0" fontId="88" fillId="29" borderId="0" xfId="0" applyFont="1" applyFill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19" xfId="0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69" fontId="73" fillId="29" borderId="3" xfId="0" applyNumberFormat="1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right" vertical="center"/>
    </xf>
    <xf numFmtId="1" fontId="66" fillId="29" borderId="0" xfId="0" applyNumberFormat="1" applyFont="1" applyFill="1" applyBorder="1" applyAlignment="1">
      <alignment horizontal="center" vertical="center"/>
    </xf>
    <xf numFmtId="0" fontId="76" fillId="29" borderId="0" xfId="0" applyFont="1" applyFill="1" applyBorder="1" applyAlignment="1">
      <alignment horizontal="center" vertical="center"/>
    </xf>
    <xf numFmtId="0" fontId="76" fillId="29" borderId="0" xfId="0" applyFont="1" applyFill="1" applyBorder="1" applyAlignment="1">
      <alignment vertical="center"/>
    </xf>
    <xf numFmtId="0" fontId="76" fillId="29" borderId="0" xfId="0" applyFont="1" applyFill="1" applyBorder="1" applyAlignment="1">
      <alignment horizontal="right" vertical="center"/>
    </xf>
    <xf numFmtId="0" fontId="66" fillId="29" borderId="0" xfId="0" applyFont="1" applyFill="1" applyAlignment="1">
      <alignment horizontal="right" vertical="center"/>
    </xf>
    <xf numFmtId="0" fontId="72" fillId="29" borderId="3" xfId="0" applyFont="1" applyFill="1" applyBorder="1" applyAlignment="1">
      <alignment horizontal="left" vertical="center"/>
    </xf>
    <xf numFmtId="0" fontId="89" fillId="29" borderId="0" xfId="0" applyFont="1" applyFill="1" applyBorder="1" applyAlignment="1">
      <alignment vertical="center"/>
    </xf>
    <xf numFmtId="170" fontId="66" fillId="29" borderId="0" xfId="0" applyNumberFormat="1" applyFont="1" applyFill="1" applyAlignment="1">
      <alignment vertical="center"/>
    </xf>
    <xf numFmtId="170" fontId="66" fillId="0" borderId="0" xfId="0" applyNumberFormat="1" applyFont="1" applyFill="1" applyAlignment="1">
      <alignment vertical="center"/>
    </xf>
    <xf numFmtId="0" fontId="76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76" fillId="0" borderId="13" xfId="0" applyFont="1" applyFill="1" applyBorder="1" applyAlignment="1">
      <alignment horizontal="left" vertical="center" wrapText="1"/>
    </xf>
    <xf numFmtId="0" fontId="66" fillId="0" borderId="13" xfId="0" applyFont="1" applyFill="1" applyBorder="1" applyAlignment="1">
      <alignment horizontal="right" vertical="center" wrapText="1"/>
    </xf>
    <xf numFmtId="0" fontId="73" fillId="29" borderId="3" xfId="0" applyNumberFormat="1" applyFont="1" applyFill="1" applyBorder="1" applyAlignment="1">
      <alignment horizontal="center" vertical="center" wrapText="1" shrinkToFit="1"/>
    </xf>
    <xf numFmtId="0" fontId="66" fillId="29" borderId="0" xfId="0" applyFont="1" applyFill="1" applyBorder="1" applyAlignment="1">
      <alignment horizontal="left" vertical="center" wrapText="1" shrinkToFit="1"/>
    </xf>
    <xf numFmtId="3" fontId="66" fillId="29" borderId="0" xfId="0" applyNumberFormat="1" applyFont="1" applyFill="1" applyBorder="1" applyAlignment="1">
      <alignment horizontal="center" vertical="center" wrapText="1"/>
    </xf>
    <xf numFmtId="3" fontId="66" fillId="29" borderId="18" xfId="0" applyNumberFormat="1" applyFont="1" applyFill="1" applyBorder="1" applyAlignment="1">
      <alignment vertical="center" wrapText="1"/>
    </xf>
    <xf numFmtId="169" fontId="76" fillId="29" borderId="0" xfId="0" applyNumberFormat="1" applyFont="1" applyFill="1" applyBorder="1" applyAlignment="1">
      <alignment horizontal="right" vertical="center" wrapText="1"/>
    </xf>
    <xf numFmtId="169" fontId="76" fillId="29" borderId="0" xfId="0" applyNumberFormat="1" applyFont="1" applyFill="1" applyBorder="1" applyAlignment="1">
      <alignment horizontal="center" vertical="center" wrapText="1"/>
    </xf>
    <xf numFmtId="170" fontId="76" fillId="29" borderId="0" xfId="0" applyNumberFormat="1" applyFont="1" applyFill="1" applyBorder="1" applyAlignment="1">
      <alignment horizontal="center" vertical="center" wrapText="1"/>
    </xf>
    <xf numFmtId="170" fontId="76" fillId="29" borderId="0" xfId="0" applyNumberFormat="1" applyFont="1" applyFill="1" applyBorder="1" applyAlignment="1">
      <alignment horizontal="center" vertical="center"/>
    </xf>
    <xf numFmtId="170" fontId="76" fillId="29" borderId="0" xfId="0" applyNumberFormat="1" applyFont="1" applyFill="1" applyBorder="1" applyAlignment="1">
      <alignment vertical="center"/>
    </xf>
    <xf numFmtId="0" fontId="76" fillId="29" borderId="0" xfId="0" applyFont="1" applyFill="1" applyBorder="1" applyAlignment="1">
      <alignment horizontal="left" vertical="center"/>
    </xf>
    <xf numFmtId="0" fontId="69" fillId="29" borderId="0" xfId="0" applyFont="1" applyFill="1" applyBorder="1" applyAlignment="1">
      <alignment horizontal="left" vertical="center"/>
    </xf>
    <xf numFmtId="0" fontId="73" fillId="29" borderId="3" xfId="0" applyFont="1" applyFill="1" applyBorder="1" applyAlignment="1">
      <alignment horizontal="center" vertical="center" wrapText="1" shrinkToFit="1"/>
    </xf>
    <xf numFmtId="3" fontId="73" fillId="29" borderId="3" xfId="0" applyNumberFormat="1" applyFont="1" applyFill="1" applyBorder="1" applyAlignment="1">
      <alignment horizontal="center" vertical="center" wrapText="1" shrinkToFit="1"/>
    </xf>
    <xf numFmtId="0" fontId="73" fillId="29" borderId="0" xfId="0" applyFont="1" applyFill="1" applyAlignment="1">
      <alignment horizontal="right" vertical="center"/>
    </xf>
    <xf numFmtId="0" fontId="72" fillId="29" borderId="0" xfId="0" applyFont="1" applyFill="1" applyBorder="1" applyAlignment="1">
      <alignment horizontal="left" vertical="center"/>
    </xf>
    <xf numFmtId="0" fontId="73" fillId="29" borderId="13" xfId="0" applyFont="1" applyFill="1" applyBorder="1" applyAlignment="1">
      <alignment vertical="center"/>
    </xf>
    <xf numFmtId="0" fontId="73" fillId="29" borderId="13" xfId="0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0" fontId="72" fillId="29" borderId="0" xfId="0" applyFont="1" applyFill="1" applyBorder="1" applyAlignment="1">
      <alignment horizontal="right" vertical="center"/>
    </xf>
    <xf numFmtId="169" fontId="72" fillId="29" borderId="0" xfId="0" applyNumberFormat="1" applyFont="1" applyFill="1" applyBorder="1" applyAlignment="1">
      <alignment horizontal="right" vertical="center"/>
    </xf>
    <xf numFmtId="0" fontId="91" fillId="29" borderId="0" xfId="0" applyFont="1" applyFill="1" applyAlignment="1">
      <alignment vertical="center"/>
    </xf>
    <xf numFmtId="0" fontId="84" fillId="29" borderId="0" xfId="0" applyFont="1" applyFill="1" applyAlignment="1">
      <alignment vertical="center"/>
    </xf>
    <xf numFmtId="0" fontId="84" fillId="29" borderId="0" xfId="0" applyFont="1" applyFill="1"/>
    <xf numFmtId="0" fontId="84" fillId="29" borderId="0" xfId="0" applyFont="1" applyFill="1" applyAlignment="1">
      <alignment horizontal="center" vertical="center"/>
    </xf>
    <xf numFmtId="0" fontId="73" fillId="29" borderId="3" xfId="0" applyNumberFormat="1" applyFont="1" applyFill="1" applyBorder="1"/>
    <xf numFmtId="0" fontId="66" fillId="29" borderId="0" xfId="0" applyFont="1" applyFill="1" applyAlignment="1">
      <alignment vertical="center" wrapText="1" shrinkToFit="1"/>
    </xf>
    <xf numFmtId="0" fontId="66" fillId="29" borderId="0" xfId="0" applyFont="1" applyFill="1" applyBorder="1" applyAlignment="1">
      <alignment vertical="center" wrapText="1" shrinkToFit="1"/>
    </xf>
    <xf numFmtId="0" fontId="76" fillId="29" borderId="0" xfId="0" applyFont="1" applyFill="1" applyAlignment="1">
      <alignment horizontal="right" vertical="center"/>
    </xf>
    <xf numFmtId="0" fontId="87" fillId="29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90" fillId="0" borderId="0" xfId="0" applyFont="1"/>
    <xf numFmtId="0" fontId="66" fillId="0" borderId="3" xfId="0" applyFont="1" applyFill="1" applyBorder="1" applyAlignment="1">
      <alignment horizontal="center" vertical="center"/>
    </xf>
    <xf numFmtId="0" fontId="78" fillId="29" borderId="0" xfId="0" applyFont="1" applyFill="1" applyBorder="1" applyAlignment="1">
      <alignment horizontal="left" vertical="center" wrapText="1"/>
    </xf>
    <xf numFmtId="0" fontId="78" fillId="29" borderId="0" xfId="0" applyNumberFormat="1" applyFont="1" applyFill="1" applyBorder="1" applyAlignment="1">
      <alignment horizontal="center" vertical="center"/>
    </xf>
    <xf numFmtId="173" fontId="78" fillId="29" borderId="0" xfId="0" applyNumberFormat="1" applyFont="1" applyFill="1" applyBorder="1" applyAlignment="1">
      <alignment horizontal="center" vertical="center" wrapText="1"/>
    </xf>
    <xf numFmtId="169" fontId="78" fillId="29" borderId="0" xfId="207" applyNumberFormat="1" applyFont="1" applyFill="1" applyBorder="1" applyAlignment="1">
      <alignment horizontal="right" vertical="center" wrapText="1"/>
    </xf>
    <xf numFmtId="0" fontId="77" fillId="29" borderId="0" xfId="0" applyFont="1" applyFill="1" applyBorder="1" applyAlignment="1">
      <alignment horizontal="center" vertical="center" wrapText="1"/>
    </xf>
    <xf numFmtId="0" fontId="78" fillId="29" borderId="0" xfId="0" quotePrefix="1" applyFont="1" applyFill="1" applyBorder="1" applyAlignment="1">
      <alignment horizontal="center" vertical="center"/>
    </xf>
    <xf numFmtId="170" fontId="78" fillId="29" borderId="0" xfId="0" quotePrefix="1" applyNumberFormat="1" applyFont="1" applyFill="1" applyBorder="1" applyAlignment="1">
      <alignment vertical="center" wrapText="1"/>
    </xf>
    <xf numFmtId="0" fontId="90" fillId="29" borderId="0" xfId="0" applyFont="1" applyFill="1"/>
    <xf numFmtId="0" fontId="81" fillId="22" borderId="14" xfId="0" applyFont="1" applyFill="1" applyBorder="1" applyAlignment="1">
      <alignment horizontal="center" vertical="center"/>
    </xf>
    <xf numFmtId="0" fontId="81" fillId="22" borderId="14" xfId="0" applyFont="1" applyFill="1" applyBorder="1" applyAlignment="1">
      <alignment horizontal="center" vertical="center" wrapText="1"/>
    </xf>
    <xf numFmtId="0" fontId="81" fillId="22" borderId="14" xfId="0" applyFont="1" applyFill="1" applyBorder="1" applyAlignment="1">
      <alignment horizontal="center" vertical="center" wrapText="1" shrinkToFit="1"/>
    </xf>
    <xf numFmtId="0" fontId="86" fillId="22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center" vertical="center" wrapText="1"/>
    </xf>
    <xf numFmtId="0" fontId="86" fillId="0" borderId="3" xfId="0" applyFont="1" applyBorder="1" applyAlignment="1">
      <alignment horizontal="left" vertical="center" wrapText="1"/>
    </xf>
    <xf numFmtId="0" fontId="86" fillId="22" borderId="3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 wrapText="1"/>
    </xf>
    <xf numFmtId="170" fontId="66" fillId="29" borderId="3" xfId="238" applyNumberFormat="1" applyFont="1" applyFill="1" applyBorder="1" applyAlignment="1">
      <alignment horizontal="center" vertical="center" wrapText="1"/>
    </xf>
    <xf numFmtId="0" fontId="71" fillId="0" borderId="16" xfId="0" applyFont="1" applyFill="1" applyBorder="1" applyAlignment="1">
      <alignment vertical="center"/>
    </xf>
    <xf numFmtId="0" fontId="71" fillId="0" borderId="3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93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 wrapText="1"/>
    </xf>
    <xf numFmtId="0" fontId="94" fillId="29" borderId="0" xfId="0" applyFont="1" applyFill="1" applyBorder="1" applyAlignment="1">
      <alignment horizontal="center" vertical="center" wrapText="1"/>
    </xf>
    <xf numFmtId="170" fontId="81" fillId="29" borderId="0" xfId="0" applyNumberFormat="1" applyFont="1" applyFill="1" applyBorder="1" applyAlignment="1">
      <alignment vertical="center" wrapText="1"/>
    </xf>
    <xf numFmtId="0" fontId="81" fillId="29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horizontal="center" vertical="center"/>
    </xf>
    <xf numFmtId="0" fontId="81" fillId="29" borderId="0" xfId="0" applyFont="1" applyFill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177" fontId="72" fillId="29" borderId="3" xfId="0" applyNumberFormat="1" applyFont="1" applyFill="1" applyBorder="1" applyAlignment="1">
      <alignment horizontal="center" vertical="center" wrapText="1"/>
    </xf>
    <xf numFmtId="169" fontId="98" fillId="29" borderId="3" xfId="207" applyNumberFormat="1" applyFont="1" applyFill="1" applyBorder="1" applyAlignment="1">
      <alignment horizontal="right" vertical="center" wrapText="1"/>
    </xf>
    <xf numFmtId="169" fontId="99" fillId="29" borderId="3" xfId="207" applyNumberFormat="1" applyFont="1" applyFill="1" applyBorder="1" applyAlignment="1">
      <alignment horizontal="right" vertical="center" wrapText="1"/>
    </xf>
    <xf numFmtId="170" fontId="73" fillId="0" borderId="0" xfId="0" quotePrefix="1" applyNumberFormat="1" applyFont="1" applyFill="1" applyBorder="1" applyAlignment="1">
      <alignment vertical="center" wrapText="1"/>
    </xf>
    <xf numFmtId="0" fontId="73" fillId="0" borderId="0" xfId="0" applyFont="1" applyFill="1" applyBorder="1" applyAlignment="1">
      <alignment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0" fontId="87" fillId="22" borderId="3" xfId="0" applyFont="1" applyFill="1" applyBorder="1" applyAlignment="1">
      <alignment horizontal="left" vertical="center" wrapText="1"/>
    </xf>
    <xf numFmtId="0" fontId="87" fillId="0" borderId="3" xfId="0" applyFont="1" applyBorder="1" applyAlignment="1">
      <alignment horizontal="left" vertical="center" wrapText="1"/>
    </xf>
    <xf numFmtId="0" fontId="87" fillId="22" borderId="3" xfId="0" quotePrefix="1" applyFont="1" applyFill="1" applyBorder="1" applyAlignment="1">
      <alignment horizontal="center" vertical="center"/>
    </xf>
    <xf numFmtId="0" fontId="66" fillId="0" borderId="3" xfId="0" applyFont="1" applyBorder="1" applyAlignment="1">
      <alignment horizontal="left" vertical="center" wrapText="1"/>
    </xf>
    <xf numFmtId="0" fontId="100" fillId="22" borderId="3" xfId="0" applyFont="1" applyFill="1" applyBorder="1" applyAlignment="1">
      <alignment horizontal="center" vertical="center" wrapText="1"/>
    </xf>
    <xf numFmtId="179" fontId="102" fillId="29" borderId="3" xfId="0" applyNumberFormat="1" applyFont="1" applyFill="1" applyBorder="1" applyAlignment="1">
      <alignment horizontal="center" vertical="center" wrapText="1"/>
    </xf>
    <xf numFmtId="0" fontId="100" fillId="22" borderId="3" xfId="0" quotePrefix="1" applyFont="1" applyFill="1" applyBorder="1" applyAlignment="1">
      <alignment horizontal="center" vertical="center"/>
    </xf>
    <xf numFmtId="179" fontId="97" fillId="29" borderId="3" xfId="0" applyNumberFormat="1" applyFont="1" applyFill="1" applyBorder="1" applyAlignment="1">
      <alignment horizontal="center" vertical="center" wrapText="1"/>
    </xf>
    <xf numFmtId="179" fontId="96" fillId="29" borderId="3" xfId="0" applyNumberFormat="1" applyFont="1" applyFill="1" applyBorder="1" applyAlignment="1">
      <alignment horizontal="center" vertical="center" wrapText="1"/>
    </xf>
    <xf numFmtId="169" fontId="96" fillId="0" borderId="3" xfId="207" applyNumberFormat="1" applyFont="1" applyFill="1" applyBorder="1" applyAlignment="1">
      <alignment horizontal="right" vertical="center" wrapText="1"/>
    </xf>
    <xf numFmtId="169" fontId="96" fillId="29" borderId="3" xfId="207" applyNumberFormat="1" applyFont="1" applyFill="1" applyBorder="1" applyAlignment="1">
      <alignment horizontal="right" vertical="center" wrapText="1"/>
    </xf>
    <xf numFmtId="177" fontId="96" fillId="0" borderId="3" xfId="0" applyNumberFormat="1" applyFont="1" applyFill="1" applyBorder="1" applyAlignment="1">
      <alignment horizontal="center" vertical="center" wrapText="1"/>
    </xf>
    <xf numFmtId="178" fontId="96" fillId="0" borderId="3" xfId="0" applyNumberFormat="1" applyFont="1" applyFill="1" applyBorder="1" applyAlignment="1">
      <alignment horizontal="center" vertical="center" wrapText="1"/>
    </xf>
    <xf numFmtId="177" fontId="97" fillId="0" borderId="3" xfId="0" applyNumberFormat="1" applyFont="1" applyFill="1" applyBorder="1" applyAlignment="1">
      <alignment horizontal="center" vertical="center" wrapText="1"/>
    </xf>
    <xf numFmtId="178" fontId="97" fillId="0" borderId="3" xfId="0" applyNumberFormat="1" applyFont="1" applyFill="1" applyBorder="1" applyAlignment="1">
      <alignment horizontal="center" vertical="center" wrapText="1"/>
    </xf>
    <xf numFmtId="179" fontId="96" fillId="0" borderId="19" xfId="0" applyNumberFormat="1" applyFont="1" applyFill="1" applyBorder="1" applyAlignment="1">
      <alignment horizontal="right" vertical="center" wrapText="1"/>
    </xf>
    <xf numFmtId="3" fontId="72" fillId="29" borderId="3" xfId="0" applyNumberFormat="1" applyFont="1" applyFill="1" applyBorder="1" applyAlignment="1">
      <alignment horizontal="center" vertical="center" wrapText="1" shrinkToFit="1"/>
    </xf>
    <xf numFmtId="0" fontId="72" fillId="29" borderId="3" xfId="0" applyNumberFormat="1" applyFont="1" applyFill="1" applyBorder="1" applyAlignment="1">
      <alignment horizontal="center" vertical="center" wrapText="1" shrinkToFit="1"/>
    </xf>
    <xf numFmtId="177" fontId="67" fillId="29" borderId="3" xfId="0" applyNumberFormat="1" applyFont="1" applyFill="1" applyBorder="1" applyAlignment="1">
      <alignment horizontal="right" vertical="center" wrapText="1"/>
    </xf>
    <xf numFmtId="177" fontId="71" fillId="29" borderId="3" xfId="0" applyNumberFormat="1" applyFont="1" applyFill="1" applyBorder="1" applyAlignment="1">
      <alignment horizontal="right" vertical="center" wrapText="1"/>
    </xf>
    <xf numFmtId="177" fontId="97" fillId="29" borderId="3" xfId="0" applyNumberFormat="1" applyFont="1" applyFill="1" applyBorder="1" applyAlignment="1">
      <alignment horizontal="right" vertical="center" wrapText="1"/>
    </xf>
    <xf numFmtId="0" fontId="102" fillId="22" borderId="3" xfId="0" applyFont="1" applyFill="1" applyBorder="1" applyAlignment="1">
      <alignment horizontal="center" vertical="center"/>
    </xf>
    <xf numFmtId="0" fontId="102" fillId="22" borderId="3" xfId="0" applyFont="1" applyFill="1" applyBorder="1" applyAlignment="1">
      <alignment horizontal="center" vertical="center" wrapText="1"/>
    </xf>
    <xf numFmtId="0" fontId="102" fillId="22" borderId="3" xfId="0" applyFont="1" applyFill="1" applyBorder="1" applyAlignment="1">
      <alignment horizontal="center" vertical="center" wrapText="1" shrinkToFit="1"/>
    </xf>
    <xf numFmtId="0" fontId="101" fillId="22" borderId="3" xfId="0" applyFont="1" applyFill="1" applyBorder="1" applyAlignment="1">
      <alignment horizontal="left" vertical="center" wrapText="1"/>
    </xf>
    <xf numFmtId="0" fontId="100" fillId="29" borderId="3" xfId="0" applyFont="1" applyFill="1" applyBorder="1" applyAlignment="1">
      <alignment horizontal="left" vertical="center" wrapText="1"/>
    </xf>
    <xf numFmtId="179" fontId="103" fillId="29" borderId="3" xfId="0" applyNumberFormat="1" applyFont="1" applyFill="1" applyBorder="1" applyAlignment="1">
      <alignment horizontal="center" vertical="center" wrapText="1"/>
    </xf>
    <xf numFmtId="0" fontId="102" fillId="29" borderId="3" xfId="0" applyFont="1" applyFill="1" applyBorder="1" applyAlignment="1">
      <alignment horizontal="left" vertical="center"/>
    </xf>
    <xf numFmtId="0" fontId="104" fillId="0" borderId="3" xfId="0" applyFont="1" applyBorder="1" applyAlignment="1">
      <alignment horizontal="left" vertical="center" wrapText="1"/>
    </xf>
    <xf numFmtId="0" fontId="102" fillId="0" borderId="3" xfId="0" applyFont="1" applyBorder="1" applyAlignment="1">
      <alignment horizontal="left" vertical="center"/>
    </xf>
    <xf numFmtId="0" fontId="102" fillId="22" borderId="3" xfId="0" quotePrefix="1" applyFont="1" applyFill="1" applyBorder="1" applyAlignment="1">
      <alignment horizontal="center" vertical="center"/>
    </xf>
    <xf numFmtId="0" fontId="101" fillId="0" borderId="3" xfId="0" applyFont="1" applyBorder="1" applyAlignment="1">
      <alignment horizontal="left" vertical="center" wrapText="1"/>
    </xf>
    <xf numFmtId="0" fontId="100" fillId="0" borderId="3" xfId="0" applyFont="1" applyBorder="1" applyAlignment="1">
      <alignment horizontal="left" vertical="center" wrapText="1"/>
    </xf>
    <xf numFmtId="0" fontId="102" fillId="29" borderId="3" xfId="0" applyFont="1" applyFill="1" applyBorder="1" applyAlignment="1">
      <alignment horizontal="left" vertical="center" wrapText="1"/>
    </xf>
    <xf numFmtId="0" fontId="102" fillId="0" borderId="3" xfId="0" applyFont="1" applyBorder="1" applyAlignment="1">
      <alignment horizontal="left" vertical="center" wrapText="1"/>
    </xf>
    <xf numFmtId="0" fontId="81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81" fillId="0" borderId="0" xfId="0" applyFont="1" applyBorder="1" applyAlignment="1">
      <alignment horizontal="left" vertical="center"/>
    </xf>
    <xf numFmtId="0" fontId="80" fillId="22" borderId="0" xfId="0" quotePrefix="1" applyFont="1" applyFill="1" applyBorder="1" applyAlignment="1">
      <alignment horizontal="center" vertical="center"/>
    </xf>
    <xf numFmtId="179" fontId="81" fillId="29" borderId="0" xfId="0" applyNumberFormat="1" applyFont="1" applyFill="1" applyBorder="1" applyAlignment="1">
      <alignment horizontal="center" vertical="center" wrapText="1"/>
    </xf>
    <xf numFmtId="0" fontId="104" fillId="29" borderId="3" xfId="0" applyFont="1" applyFill="1" applyBorder="1" applyAlignment="1">
      <alignment horizontal="left" vertical="center" wrapText="1"/>
    </xf>
    <xf numFmtId="0" fontId="104" fillId="29" borderId="3" xfId="0" applyFont="1" applyFill="1" applyBorder="1" applyAlignment="1" applyProtection="1">
      <alignment horizontal="left" vertical="center" wrapText="1"/>
      <protection locked="0"/>
    </xf>
    <xf numFmtId="0" fontId="103" fillId="29" borderId="3" xfId="0" applyFont="1" applyFill="1" applyBorder="1" applyAlignment="1">
      <alignment horizontal="left" vertical="center" wrapText="1"/>
    </xf>
    <xf numFmtId="179" fontId="105" fillId="29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/>
    </xf>
    <xf numFmtId="180" fontId="76" fillId="0" borderId="0" xfId="207" applyNumberFormat="1" applyFont="1" applyFill="1" applyBorder="1" applyAlignment="1">
      <alignment vertical="center"/>
    </xf>
    <xf numFmtId="177" fontId="72" fillId="29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3" fontId="73" fillId="29" borderId="3" xfId="0" applyNumberFormat="1" applyFont="1" applyFill="1" applyBorder="1" applyAlignment="1">
      <alignment horizontal="center" vertical="center" wrapText="1" shrinkToFit="1"/>
    </xf>
    <xf numFmtId="0" fontId="95" fillId="0" borderId="3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/>
    </xf>
    <xf numFmtId="0" fontId="80" fillId="0" borderId="3" xfId="0" quotePrefix="1" applyFont="1" applyFill="1" applyBorder="1" applyAlignment="1">
      <alignment horizontal="center" vertical="center"/>
    </xf>
    <xf numFmtId="178" fontId="106" fillId="0" borderId="3" xfId="0" applyNumberFormat="1" applyFont="1" applyFill="1" applyBorder="1" applyAlignment="1">
      <alignment vertical="center" wrapText="1"/>
    </xf>
    <xf numFmtId="178" fontId="81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80" fillId="0" borderId="3" xfId="0" quotePrefix="1" applyFont="1" applyFill="1" applyBorder="1" applyAlignment="1">
      <alignment vertical="center"/>
    </xf>
    <xf numFmtId="0" fontId="107" fillId="0" borderId="3" xfId="0" applyFont="1" applyFill="1" applyBorder="1" applyAlignment="1">
      <alignment horizontal="left" vertical="center" wrapText="1"/>
    </xf>
    <xf numFmtId="178" fontId="108" fillId="0" borderId="3" xfId="0" applyNumberFormat="1" applyFont="1" applyFill="1" applyBorder="1" applyAlignment="1">
      <alignment vertical="center" wrapText="1"/>
    </xf>
    <xf numFmtId="0" fontId="66" fillId="0" borderId="3" xfId="0" applyFont="1" applyFill="1" applyBorder="1" applyAlignment="1">
      <alignment horizontal="left" vertical="center" wrapText="1"/>
    </xf>
    <xf numFmtId="173" fontId="66" fillId="0" borderId="3" xfId="0" applyNumberFormat="1" applyFont="1" applyFill="1" applyBorder="1" applyAlignment="1">
      <alignment horizontal="center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169" fontId="73" fillId="0" borderId="3" xfId="207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left" vertical="center" wrapText="1"/>
    </xf>
    <xf numFmtId="179" fontId="102" fillId="0" borderId="3" xfId="0" applyNumberFormat="1" applyFont="1" applyFill="1" applyBorder="1" applyAlignment="1">
      <alignment horizontal="center" vertical="center" wrapText="1"/>
    </xf>
    <xf numFmtId="173" fontId="102" fillId="29" borderId="3" xfId="0" applyNumberFormat="1" applyFont="1" applyFill="1" applyBorder="1" applyAlignment="1">
      <alignment horizontal="center" vertical="center" wrapText="1"/>
    </xf>
    <xf numFmtId="173" fontId="103" fillId="29" borderId="3" xfId="0" applyNumberFormat="1" applyFont="1" applyFill="1" applyBorder="1" applyAlignment="1">
      <alignment horizontal="center" vertical="center" wrapText="1"/>
    </xf>
    <xf numFmtId="173" fontId="102" fillId="0" borderId="3" xfId="0" applyNumberFormat="1" applyFont="1" applyFill="1" applyBorder="1" applyAlignment="1">
      <alignment horizontal="center" vertical="center" wrapText="1"/>
    </xf>
    <xf numFmtId="173" fontId="100" fillId="29" borderId="3" xfId="0" applyNumberFormat="1" applyFont="1" applyFill="1" applyBorder="1" applyAlignment="1">
      <alignment horizontal="center" vertical="center" wrapText="1"/>
    </xf>
    <xf numFmtId="0" fontId="102" fillId="0" borderId="3" xfId="0" quotePrefix="1" applyFont="1" applyFill="1" applyBorder="1" applyAlignment="1">
      <alignment horizontal="center" vertical="center"/>
    </xf>
    <xf numFmtId="0" fontId="100" fillId="0" borderId="3" xfId="0" applyFont="1" applyFill="1" applyBorder="1" applyAlignment="1">
      <alignment horizontal="center" vertical="center" wrapText="1"/>
    </xf>
    <xf numFmtId="173" fontId="103" fillId="0" borderId="3" xfId="0" applyNumberFormat="1" applyFont="1" applyFill="1" applyBorder="1" applyAlignment="1">
      <alignment horizontal="center" vertical="center" wrapText="1"/>
    </xf>
    <xf numFmtId="179" fontId="105" fillId="0" borderId="3" xfId="0" applyNumberFormat="1" applyFont="1" applyFill="1" applyBorder="1" applyAlignment="1">
      <alignment horizontal="center" vertical="center" wrapText="1"/>
    </xf>
    <xf numFmtId="0" fontId="102" fillId="0" borderId="3" xfId="0" applyFont="1" applyFill="1" applyBorder="1" applyAlignment="1">
      <alignment horizontal="center" vertical="center" wrapText="1"/>
    </xf>
    <xf numFmtId="0" fontId="101" fillId="0" borderId="3" xfId="0" quotePrefix="1" applyFont="1" applyFill="1" applyBorder="1" applyAlignment="1">
      <alignment horizontal="center" vertical="center"/>
    </xf>
    <xf numFmtId="173" fontId="101" fillId="0" borderId="3" xfId="0" applyNumberFormat="1" applyFont="1" applyFill="1" applyBorder="1" applyAlignment="1">
      <alignment horizontal="center" vertical="center" wrapText="1"/>
    </xf>
    <xf numFmtId="179" fontId="101" fillId="0" borderId="3" xfId="0" applyNumberFormat="1" applyFont="1" applyFill="1" applyBorder="1" applyAlignment="1">
      <alignment horizontal="center" vertical="center" wrapText="1"/>
    </xf>
    <xf numFmtId="0" fontId="100" fillId="0" borderId="3" xfId="0" quotePrefix="1" applyFont="1" applyFill="1" applyBorder="1" applyAlignment="1">
      <alignment horizontal="center" vertical="center"/>
    </xf>
    <xf numFmtId="173" fontId="100" fillId="0" borderId="3" xfId="0" applyNumberFormat="1" applyFont="1" applyFill="1" applyBorder="1" applyAlignment="1">
      <alignment horizontal="center" vertical="center" wrapText="1"/>
    </xf>
    <xf numFmtId="179" fontId="100" fillId="0" borderId="3" xfId="0" applyNumberFormat="1" applyFont="1" applyFill="1" applyBorder="1" applyAlignment="1">
      <alignment horizontal="center" vertical="center" wrapText="1"/>
    </xf>
    <xf numFmtId="179" fontId="109" fillId="29" borderId="3" xfId="0" applyNumberFormat="1" applyFont="1" applyFill="1" applyBorder="1" applyAlignment="1">
      <alignment horizontal="center" vertical="center" wrapText="1"/>
    </xf>
    <xf numFmtId="0" fontId="102" fillId="29" borderId="3" xfId="0" quotePrefix="1" applyFont="1" applyFill="1" applyBorder="1" applyAlignment="1">
      <alignment horizontal="center" vertical="center"/>
    </xf>
    <xf numFmtId="0" fontId="83" fillId="29" borderId="19" xfId="0" applyFont="1" applyFill="1" applyBorder="1" applyAlignment="1">
      <alignment horizontal="left" vertical="center" wrapText="1"/>
    </xf>
    <xf numFmtId="0" fontId="100" fillId="29" borderId="3" xfId="0" quotePrefix="1" applyFont="1" applyFill="1" applyBorder="1" applyAlignment="1">
      <alignment horizontal="center" vertical="center"/>
    </xf>
    <xf numFmtId="173" fontId="67" fillId="29" borderId="3" xfId="0" applyNumberFormat="1" applyFont="1" applyFill="1" applyBorder="1" applyAlignment="1">
      <alignment horizontal="center" vertical="center" wrapText="1"/>
    </xf>
    <xf numFmtId="173" fontId="74" fillId="29" borderId="3" xfId="0" applyNumberFormat="1" applyFont="1" applyFill="1" applyBorder="1" applyAlignment="1">
      <alignment horizontal="center" vertical="center" wrapText="1"/>
    </xf>
    <xf numFmtId="173" fontId="74" fillId="29" borderId="3" xfId="0" quotePrefix="1" applyNumberFormat="1" applyFont="1" applyFill="1" applyBorder="1" applyAlignment="1">
      <alignment horizontal="center" vertical="center"/>
    </xf>
    <xf numFmtId="173" fontId="73" fillId="29" borderId="3" xfId="0" quotePrefix="1" applyNumberFormat="1" applyFont="1" applyFill="1" applyBorder="1" applyAlignment="1">
      <alignment horizontal="center" vertical="center"/>
    </xf>
    <xf numFmtId="177" fontId="80" fillId="0" borderId="3" xfId="0" applyNumberFormat="1" applyFont="1" applyFill="1" applyBorder="1" applyAlignment="1">
      <alignment vertical="center" wrapText="1"/>
    </xf>
    <xf numFmtId="177" fontId="81" fillId="0" borderId="3" xfId="0" applyNumberFormat="1" applyFont="1" applyFill="1" applyBorder="1" applyAlignment="1">
      <alignment vertical="center" wrapText="1"/>
    </xf>
    <xf numFmtId="177" fontId="81" fillId="0" borderId="3" xfId="0" quotePrefix="1" applyNumberFormat="1" applyFont="1" applyFill="1" applyBorder="1" applyAlignment="1">
      <alignment vertical="center"/>
    </xf>
    <xf numFmtId="177" fontId="80" fillId="0" borderId="3" xfId="0" quotePrefix="1" applyNumberFormat="1" applyFont="1" applyFill="1" applyBorder="1" applyAlignment="1">
      <alignment vertical="center"/>
    </xf>
    <xf numFmtId="9" fontId="73" fillId="29" borderId="3" xfId="207" applyFont="1" applyFill="1" applyBorder="1" applyAlignment="1">
      <alignment horizontal="center" vertical="center" wrapText="1"/>
    </xf>
    <xf numFmtId="173" fontId="73" fillId="0" borderId="19" xfId="0" applyNumberFormat="1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vertical="center"/>
    </xf>
    <xf numFmtId="0" fontId="71" fillId="0" borderId="17" xfId="0" applyFont="1" applyFill="1" applyBorder="1" applyAlignment="1">
      <alignment horizontal="left" vertical="center" wrapText="1"/>
    </xf>
    <xf numFmtId="0" fontId="66" fillId="0" borderId="0" xfId="0" applyFont="1" applyFill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0" fontId="73" fillId="0" borderId="3" xfId="246" applyFont="1" applyFill="1" applyBorder="1" applyAlignment="1">
      <alignment horizontal="center" vertical="center"/>
    </xf>
    <xf numFmtId="0" fontId="67" fillId="0" borderId="17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vertical="center"/>
    </xf>
    <xf numFmtId="0" fontId="71" fillId="0" borderId="3" xfId="0" applyFont="1" applyFill="1" applyBorder="1" applyAlignment="1">
      <alignment horizontal="right" vertical="center"/>
    </xf>
    <xf numFmtId="0" fontId="71" fillId="0" borderId="16" xfId="0" applyFont="1" applyFill="1" applyBorder="1" applyAlignment="1">
      <alignment horizontal="right" vertical="center"/>
    </xf>
    <xf numFmtId="0" fontId="72" fillId="0" borderId="3" xfId="182" applyFont="1" applyFill="1" applyBorder="1" applyAlignment="1">
      <alignment horizontal="left" vertical="center" wrapText="1"/>
      <protection locked="0"/>
    </xf>
    <xf numFmtId="173" fontId="72" fillId="0" borderId="3" xfId="0" applyNumberFormat="1" applyFont="1" applyFill="1" applyBorder="1" applyAlignment="1">
      <alignment horizontal="center" vertical="center" wrapText="1"/>
    </xf>
    <xf numFmtId="179" fontId="72" fillId="0" borderId="19" xfId="0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 applyProtection="1">
      <alignment horizontal="left" vertical="center" wrapText="1"/>
      <protection locked="0"/>
    </xf>
    <xf numFmtId="179" fontId="97" fillId="0" borderId="19" xfId="0" applyNumberFormat="1" applyFont="1" applyFill="1" applyBorder="1" applyAlignment="1">
      <alignment horizontal="right" vertical="center" wrapText="1"/>
    </xf>
    <xf numFmtId="0" fontId="73" fillId="0" borderId="3" xfId="246" applyFont="1" applyFill="1" applyBorder="1" applyAlignment="1">
      <alignment horizontal="left" vertical="center" wrapText="1"/>
    </xf>
    <xf numFmtId="0" fontId="72" fillId="0" borderId="3" xfId="0" applyFont="1" applyFill="1" applyBorder="1" applyAlignment="1">
      <alignment horizontal="center" vertical="center" wrapText="1"/>
    </xf>
    <xf numFmtId="173" fontId="72" fillId="0" borderId="19" xfId="0" applyNumberFormat="1" applyFont="1" applyFill="1" applyBorder="1" applyAlignment="1">
      <alignment horizontal="center" vertical="center" wrapText="1"/>
    </xf>
    <xf numFmtId="0" fontId="72" fillId="0" borderId="19" xfId="0" applyFont="1" applyFill="1" applyBorder="1" applyAlignment="1" applyProtection="1">
      <alignment horizontal="left" vertical="center" wrapText="1"/>
      <protection locked="0"/>
    </xf>
    <xf numFmtId="0" fontId="73" fillId="0" borderId="3" xfId="0" quotePrefix="1" applyFont="1" applyFill="1" applyBorder="1" applyAlignment="1">
      <alignment horizontal="center" vertical="center"/>
    </xf>
    <xf numFmtId="173" fontId="72" fillId="0" borderId="19" xfId="0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 applyProtection="1">
      <alignment horizontal="left" vertical="center" wrapText="1"/>
      <protection locked="0"/>
    </xf>
    <xf numFmtId="0" fontId="73" fillId="0" borderId="14" xfId="0" quotePrefix="1" applyFont="1" applyFill="1" applyBorder="1" applyAlignment="1">
      <alignment horizontal="center" vertical="center"/>
    </xf>
    <xf numFmtId="173" fontId="96" fillId="0" borderId="19" xfId="0" applyNumberFormat="1" applyFont="1" applyFill="1" applyBorder="1" applyAlignment="1">
      <alignment horizontal="right" vertical="center" wrapText="1"/>
    </xf>
    <xf numFmtId="173" fontId="73" fillId="0" borderId="19" xfId="0" applyNumberFormat="1" applyFont="1" applyFill="1" applyBorder="1" applyAlignment="1">
      <alignment horizontal="right" vertical="center" wrapText="1"/>
    </xf>
    <xf numFmtId="0" fontId="73" fillId="0" borderId="3" xfId="0" quotePrefix="1" applyNumberFormat="1" applyFont="1" applyFill="1" applyBorder="1" applyAlignment="1">
      <alignment horizontal="center" vertical="center"/>
    </xf>
    <xf numFmtId="179" fontId="72" fillId="0" borderId="3" xfId="0" applyNumberFormat="1" applyFont="1" applyFill="1" applyBorder="1" applyAlignment="1">
      <alignment horizontal="right" vertical="center" wrapText="1"/>
    </xf>
    <xf numFmtId="179" fontId="96" fillId="0" borderId="3" xfId="0" applyNumberFormat="1" applyFont="1" applyFill="1" applyBorder="1" applyAlignment="1">
      <alignment horizontal="right" vertical="center" wrapText="1"/>
    </xf>
    <xf numFmtId="179" fontId="73" fillId="0" borderId="3" xfId="0" applyNumberFormat="1" applyFont="1" applyFill="1" applyBorder="1" applyAlignment="1">
      <alignment horizontal="right" vertical="center" wrapText="1"/>
    </xf>
    <xf numFmtId="179" fontId="97" fillId="0" borderId="3" xfId="0" applyNumberFormat="1" applyFont="1" applyFill="1" applyBorder="1" applyAlignment="1">
      <alignment horizontal="right" vertical="center" wrapText="1"/>
    </xf>
    <xf numFmtId="179" fontId="73" fillId="0" borderId="3" xfId="0" applyNumberFormat="1" applyFont="1" applyFill="1" applyBorder="1" applyAlignment="1">
      <alignment horizontal="center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 applyProtection="1">
      <alignment horizontal="left" vertical="center" wrapText="1"/>
      <protection locked="0"/>
    </xf>
    <xf numFmtId="0" fontId="66" fillId="0" borderId="14" xfId="0" quotePrefix="1" applyFont="1" applyFill="1" applyBorder="1" applyAlignment="1">
      <alignment horizontal="center" vertical="center"/>
    </xf>
    <xf numFmtId="179" fontId="66" fillId="0" borderId="19" xfId="0" applyNumberFormat="1" applyFont="1" applyFill="1" applyBorder="1" applyAlignment="1">
      <alignment horizontal="center" vertical="center" wrapText="1"/>
    </xf>
    <xf numFmtId="179" fontId="66" fillId="0" borderId="3" xfId="0" applyNumberFormat="1" applyFont="1" applyFill="1" applyBorder="1" applyAlignment="1">
      <alignment horizontal="center" vertical="center" wrapText="1"/>
    </xf>
    <xf numFmtId="179" fontId="66" fillId="0" borderId="19" xfId="0" applyNumberFormat="1" applyFont="1" applyFill="1" applyBorder="1" applyAlignment="1">
      <alignment horizontal="right" vertical="center" wrapText="1"/>
    </xf>
    <xf numFmtId="0" fontId="72" fillId="0" borderId="14" xfId="0" quotePrefix="1" applyFont="1" applyFill="1" applyBorder="1" applyAlignment="1">
      <alignment horizontal="center" vertical="center"/>
    </xf>
    <xf numFmtId="0" fontId="73" fillId="0" borderId="19" xfId="0" quotePrefix="1" applyNumberFormat="1" applyFont="1" applyFill="1" applyBorder="1" applyAlignment="1">
      <alignment horizontal="center" vertical="center"/>
    </xf>
    <xf numFmtId="179" fontId="72" fillId="0" borderId="19" xfId="0" applyNumberFormat="1" applyFont="1" applyFill="1" applyBorder="1" applyAlignment="1">
      <alignment horizontal="center" vertical="center" wrapText="1"/>
    </xf>
    <xf numFmtId="179" fontId="73" fillId="0" borderId="19" xfId="0" applyNumberFormat="1" applyFont="1" applyFill="1" applyBorder="1" applyAlignment="1">
      <alignment horizontal="center" vertical="center" wrapText="1"/>
    </xf>
    <xf numFmtId="49" fontId="73" fillId="0" borderId="3" xfId="0" applyNumberFormat="1" applyFont="1" applyFill="1" applyBorder="1" applyAlignment="1">
      <alignment horizontal="center" vertical="center"/>
    </xf>
    <xf numFmtId="177" fontId="72" fillId="0" borderId="3" xfId="0" applyNumberFormat="1" applyFont="1" applyFill="1" applyBorder="1" applyAlignment="1">
      <alignment horizontal="center" vertical="center" wrapText="1"/>
    </xf>
    <xf numFmtId="178" fontId="72" fillId="0" borderId="19" xfId="0" applyNumberFormat="1" applyFont="1" applyFill="1" applyBorder="1" applyAlignment="1">
      <alignment horizontal="right" vertical="center" wrapText="1"/>
    </xf>
    <xf numFmtId="177" fontId="73" fillId="0" borderId="19" xfId="0" applyNumberFormat="1" applyFont="1" applyFill="1" applyBorder="1" applyAlignment="1">
      <alignment horizontal="center" vertical="center" wrapText="1"/>
    </xf>
    <xf numFmtId="178" fontId="73" fillId="0" borderId="19" xfId="0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>
      <alignment horizontal="left" vertical="center" wrapText="1"/>
    </xf>
    <xf numFmtId="0" fontId="72" fillId="0" borderId="3" xfId="0" quotePrefix="1" applyFont="1" applyFill="1" applyBorder="1" applyAlignment="1">
      <alignment horizontal="center" vertical="center"/>
    </xf>
    <xf numFmtId="178" fontId="72" fillId="0" borderId="3" xfId="207" applyNumberFormat="1" applyFont="1" applyFill="1" applyBorder="1" applyAlignment="1">
      <alignment horizontal="right" vertical="center" wrapText="1"/>
    </xf>
    <xf numFmtId="49" fontId="72" fillId="0" borderId="3" xfId="0" quotePrefix="1" applyNumberFormat="1" applyFont="1" applyFill="1" applyBorder="1" applyAlignment="1">
      <alignment horizontal="lef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8" fontId="73" fillId="0" borderId="3" xfId="207" applyNumberFormat="1" applyFont="1" applyFill="1" applyBorder="1" applyAlignment="1">
      <alignment horizontal="right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178" fontId="96" fillId="0" borderId="3" xfId="207" applyNumberFormat="1" applyFont="1" applyFill="1" applyBorder="1" applyAlignment="1">
      <alignment horizontal="right" vertical="center" wrapText="1"/>
    </xf>
    <xf numFmtId="49" fontId="73" fillId="0" borderId="3" xfId="0" applyNumberFormat="1" applyFont="1" applyFill="1" applyBorder="1" applyAlignment="1">
      <alignment horizontal="left" vertical="center" wrapText="1"/>
    </xf>
    <xf numFmtId="178" fontId="72" fillId="0" borderId="3" xfId="0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>
      <alignment vertical="center" wrapText="1"/>
    </xf>
    <xf numFmtId="177" fontId="72" fillId="0" borderId="3" xfId="0" applyNumberFormat="1" applyFont="1" applyFill="1" applyBorder="1" applyAlignment="1">
      <alignment vertical="center" wrapText="1"/>
    </xf>
    <xf numFmtId="178" fontId="97" fillId="0" borderId="3" xfId="0" applyNumberFormat="1" applyFont="1" applyFill="1" applyBorder="1" applyAlignment="1">
      <alignment horizontal="right" vertical="center" wrapText="1"/>
    </xf>
    <xf numFmtId="178" fontId="97" fillId="0" borderId="3" xfId="0" applyNumberFormat="1" applyFont="1" applyFill="1" applyBorder="1" applyAlignment="1">
      <alignment vertical="center" wrapText="1"/>
    </xf>
    <xf numFmtId="178" fontId="72" fillId="0" borderId="3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>
      <alignment horizontal="left" vertical="center" wrapText="1"/>
    </xf>
    <xf numFmtId="0" fontId="72" fillId="0" borderId="0" xfId="0" quotePrefix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 vertical="center" wrapText="1"/>
    </xf>
    <xf numFmtId="0" fontId="73" fillId="0" borderId="0" xfId="0" quotePrefix="1" applyFont="1" applyFill="1" applyBorder="1" applyAlignment="1">
      <alignment horizontal="center" vertical="center"/>
    </xf>
    <xf numFmtId="0" fontId="81" fillId="0" borderId="14" xfId="0" applyFont="1" applyFill="1" applyBorder="1" applyAlignment="1">
      <alignment horizontal="center" vertical="center"/>
    </xf>
    <xf numFmtId="0" fontId="81" fillId="0" borderId="14" xfId="0" applyFont="1" applyFill="1" applyBorder="1" applyAlignment="1">
      <alignment horizontal="center" vertical="center" wrapText="1"/>
    </xf>
    <xf numFmtId="0" fontId="81" fillId="0" borderId="14" xfId="0" applyFont="1" applyFill="1" applyBorder="1" applyAlignment="1">
      <alignment horizontal="center" vertical="center" wrapText="1" shrinkToFit="1"/>
    </xf>
    <xf numFmtId="0" fontId="81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center" vertical="center" wrapText="1"/>
    </xf>
    <xf numFmtId="178" fontId="80" fillId="0" borderId="3" xfId="0" applyNumberFormat="1" applyFont="1" applyFill="1" applyBorder="1" applyAlignment="1">
      <alignment vertical="center" wrapText="1"/>
    </xf>
    <xf numFmtId="0" fontId="93" fillId="0" borderId="15" xfId="0" applyFont="1" applyFill="1" applyBorder="1" applyAlignment="1">
      <alignment horizontal="left" vertical="center" wrapText="1"/>
    </xf>
    <xf numFmtId="0" fontId="81" fillId="0" borderId="0" xfId="0" applyFont="1" applyFill="1" applyBorder="1" applyAlignment="1">
      <alignment horizontal="left" vertical="center" wrapText="1"/>
    </xf>
    <xf numFmtId="170" fontId="81" fillId="0" borderId="0" xfId="0" applyNumberFormat="1" applyFont="1" applyFill="1" applyBorder="1" applyAlignment="1">
      <alignment horizontal="center" vertical="center" wrapText="1"/>
    </xf>
    <xf numFmtId="170" fontId="81" fillId="0" borderId="0" xfId="0" applyNumberFormat="1" applyFont="1" applyFill="1" applyBorder="1" applyAlignment="1">
      <alignment horizontal="right" vertical="center" wrapText="1"/>
    </xf>
    <xf numFmtId="0" fontId="94" fillId="0" borderId="0" xfId="0" applyFont="1" applyFill="1" applyBorder="1" applyAlignment="1">
      <alignment horizontal="center" vertical="center" wrapText="1"/>
    </xf>
    <xf numFmtId="0" fontId="81" fillId="0" borderId="0" xfId="0" quotePrefix="1" applyFont="1" applyFill="1" applyBorder="1" applyAlignment="1">
      <alignment horizontal="center" vertical="center"/>
    </xf>
    <xf numFmtId="170" fontId="81" fillId="0" borderId="0" xfId="0" applyNumberFormat="1" applyFont="1" applyFill="1" applyBorder="1" applyAlignment="1">
      <alignment vertical="center" wrapText="1"/>
    </xf>
    <xf numFmtId="0" fontId="69" fillId="0" borderId="15" xfId="246" applyFont="1" applyFill="1" applyBorder="1" applyAlignment="1">
      <alignment horizontal="left" vertical="center" wrapText="1"/>
    </xf>
    <xf numFmtId="0" fontId="72" fillId="0" borderId="17" xfId="246" applyFont="1" applyFill="1" applyBorder="1" applyAlignment="1">
      <alignment horizontal="left" vertical="center" wrapText="1"/>
    </xf>
    <xf numFmtId="0" fontId="72" fillId="0" borderId="16" xfId="246" applyFont="1" applyFill="1" applyBorder="1" applyAlignment="1">
      <alignment horizontal="left" vertical="center" wrapText="1"/>
    </xf>
    <xf numFmtId="0" fontId="72" fillId="0" borderId="19" xfId="0" applyFont="1" applyFill="1" applyBorder="1" applyAlignment="1">
      <alignment horizontal="left" vertical="center" wrapText="1"/>
    </xf>
    <xf numFmtId="0" fontId="72" fillId="0" borderId="19" xfId="0" quotePrefix="1" applyFont="1" applyFill="1" applyBorder="1" applyAlignment="1">
      <alignment horizontal="center" vertical="center"/>
    </xf>
    <xf numFmtId="169" fontId="72" fillId="0" borderId="3" xfId="207" applyNumberFormat="1" applyFont="1" applyFill="1" applyBorder="1" applyAlignment="1">
      <alignment horizontal="righ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0" fontId="73" fillId="0" borderId="0" xfId="0" applyFont="1" applyFill="1" applyAlignment="1">
      <alignment vertical="center"/>
    </xf>
    <xf numFmtId="0" fontId="72" fillId="0" borderId="0" xfId="0" quotePrefix="1" applyFont="1" applyFill="1" applyBorder="1" applyAlignment="1">
      <alignment horizontal="center" vertical="center"/>
    </xf>
    <xf numFmtId="0" fontId="102" fillId="0" borderId="3" xfId="0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horizontal="left" vertical="center" wrapText="1"/>
    </xf>
    <xf numFmtId="0" fontId="66" fillId="0" borderId="3" xfId="0" quotePrefix="1" applyNumberFormat="1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horizontal="center" vertical="center" wrapText="1"/>
    </xf>
    <xf numFmtId="179" fontId="99" fillId="0" borderId="3" xfId="207" applyNumberFormat="1" applyFont="1" applyFill="1" applyBorder="1" applyAlignment="1">
      <alignment horizontal="right" vertical="center" wrapText="1"/>
    </xf>
    <xf numFmtId="179" fontId="98" fillId="0" borderId="3" xfId="207" applyNumberFormat="1" applyFont="1" applyFill="1" applyBorder="1" applyAlignment="1">
      <alignment horizontal="right" vertical="center" wrapText="1"/>
    </xf>
    <xf numFmtId="0" fontId="66" fillId="0" borderId="3" xfId="0" applyNumberFormat="1" applyFont="1" applyFill="1" applyBorder="1" applyAlignment="1">
      <alignment horizontal="center" vertical="center"/>
    </xf>
    <xf numFmtId="178" fontId="98" fillId="29" borderId="3" xfId="0" applyNumberFormat="1" applyFont="1" applyFill="1" applyBorder="1" applyAlignment="1">
      <alignment horizontal="center" vertical="center" wrapText="1"/>
    </xf>
    <xf numFmtId="178" fontId="106" fillId="29" borderId="3" xfId="0" applyNumberFormat="1" applyFont="1" applyFill="1" applyBorder="1" applyAlignment="1">
      <alignment horizontal="center" vertical="center" wrapText="1"/>
    </xf>
    <xf numFmtId="178" fontId="108" fillId="29" borderId="3" xfId="0" applyNumberFormat="1" applyFont="1" applyFill="1" applyBorder="1" applyAlignment="1">
      <alignment horizontal="center" vertical="center" wrapText="1"/>
    </xf>
    <xf numFmtId="179" fontId="106" fillId="29" borderId="3" xfId="0" applyNumberFormat="1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 applyProtection="1">
      <alignment horizontal="center" vertical="center" wrapText="1"/>
      <protection locked="0"/>
    </xf>
    <xf numFmtId="0" fontId="69" fillId="0" borderId="21" xfId="0" applyFont="1" applyFill="1" applyBorder="1" applyAlignment="1" applyProtection="1">
      <alignment horizontal="center" vertical="center" wrapText="1"/>
      <protection locked="0"/>
    </xf>
    <xf numFmtId="0" fontId="69" fillId="0" borderId="22" xfId="0" applyFont="1" applyFill="1" applyBorder="1" applyAlignment="1" applyProtection="1">
      <alignment horizontal="center" vertical="center" wrapText="1"/>
      <protection locked="0"/>
    </xf>
    <xf numFmtId="0" fontId="71" fillId="0" borderId="17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170" fontId="78" fillId="0" borderId="0" xfId="0" applyNumberFormat="1" applyFont="1" applyFill="1" applyBorder="1" applyAlignment="1">
      <alignment horizontal="center" vertical="center" wrapText="1"/>
    </xf>
    <xf numFmtId="170" fontId="78" fillId="0" borderId="0" xfId="0" quotePrefix="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69" fillId="0" borderId="33" xfId="0" applyFont="1" applyFill="1" applyBorder="1" applyAlignment="1">
      <alignment horizontal="center" vertical="center" wrapText="1"/>
    </xf>
    <xf numFmtId="0" fontId="69" fillId="0" borderId="34" xfId="0" applyFont="1" applyFill="1" applyBorder="1" applyAlignment="1">
      <alignment horizontal="center" vertical="center" wrapText="1"/>
    </xf>
    <xf numFmtId="0" fontId="69" fillId="0" borderId="35" xfId="0" applyFont="1" applyFill="1" applyBorder="1" applyAlignment="1">
      <alignment horizontal="center" vertical="center" wrapText="1"/>
    </xf>
    <xf numFmtId="0" fontId="69" fillId="0" borderId="23" xfId="238" applyNumberFormat="1" applyFont="1" applyFill="1" applyBorder="1" applyAlignment="1">
      <alignment horizontal="center" vertical="center" wrapText="1"/>
    </xf>
    <xf numFmtId="0" fontId="69" fillId="0" borderId="24" xfId="238" applyNumberFormat="1" applyFont="1" applyFill="1" applyBorder="1" applyAlignment="1">
      <alignment horizontal="center" vertical="center" wrapText="1"/>
    </xf>
    <xf numFmtId="0" fontId="69" fillId="0" borderId="25" xfId="238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0" fontId="75" fillId="0" borderId="1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 wrapText="1"/>
    </xf>
    <xf numFmtId="0" fontId="69" fillId="0" borderId="17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0" fontId="73" fillId="0" borderId="3" xfId="246" applyFont="1" applyFill="1" applyBorder="1" applyAlignment="1">
      <alignment horizontal="center" vertical="center"/>
    </xf>
    <xf numFmtId="0" fontId="73" fillId="0" borderId="17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left" vertical="center" wrapText="1"/>
    </xf>
    <xf numFmtId="0" fontId="71" fillId="0" borderId="17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170" fontId="73" fillId="0" borderId="0" xfId="0" applyNumberFormat="1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center" vertical="center"/>
    </xf>
    <xf numFmtId="0" fontId="94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  <xf numFmtId="170" fontId="81" fillId="0" borderId="0" xfId="0" applyNumberFormat="1" applyFont="1" applyFill="1" applyBorder="1" applyAlignment="1">
      <alignment horizontal="center" vertical="center" wrapText="1"/>
    </xf>
    <xf numFmtId="0" fontId="69" fillId="0" borderId="0" xfId="246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center" vertical="center"/>
    </xf>
    <xf numFmtId="0" fontId="66" fillId="29" borderId="0" xfId="0" applyFont="1" applyFill="1" applyAlignment="1">
      <alignment horizontal="center" vertical="center"/>
    </xf>
    <xf numFmtId="0" fontId="76" fillId="29" borderId="3" xfId="246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vertical="center"/>
    </xf>
    <xf numFmtId="0" fontId="66" fillId="0" borderId="0" xfId="0" applyFont="1" applyFill="1" applyBorder="1" applyAlignment="1">
      <alignment vertical="center"/>
    </xf>
    <xf numFmtId="0" fontId="66" fillId="0" borderId="13" xfId="246" applyFont="1" applyFill="1" applyBorder="1" applyAlignment="1">
      <alignment horizontal="right" vertical="center"/>
    </xf>
    <xf numFmtId="0" fontId="66" fillId="0" borderId="3" xfId="246" applyFont="1" applyFill="1" applyBorder="1" applyAlignment="1">
      <alignment horizontal="center" vertical="center"/>
    </xf>
    <xf numFmtId="0" fontId="66" fillId="0" borderId="3" xfId="246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76" fillId="22" borderId="15" xfId="0" applyFont="1" applyFill="1" applyBorder="1" applyAlignment="1">
      <alignment horizontal="center" vertical="center"/>
    </xf>
    <xf numFmtId="0" fontId="76" fillId="22" borderId="17" xfId="0" applyFont="1" applyFill="1" applyBorder="1" applyAlignment="1">
      <alignment horizontal="center" vertical="center"/>
    </xf>
    <xf numFmtId="0" fontId="76" fillId="22" borderId="16" xfId="0" applyFont="1" applyFill="1" applyBorder="1" applyAlignment="1">
      <alignment horizontal="center" vertical="center"/>
    </xf>
    <xf numFmtId="0" fontId="76" fillId="0" borderId="15" xfId="0" applyFont="1" applyBorder="1" applyAlignment="1">
      <alignment horizontal="center" vertical="center"/>
    </xf>
    <xf numFmtId="0" fontId="76" fillId="0" borderId="17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 shrinkToFit="1"/>
    </xf>
    <xf numFmtId="170" fontId="73" fillId="0" borderId="0" xfId="0" applyNumberFormat="1" applyFont="1" applyFill="1" applyBorder="1" applyAlignment="1">
      <alignment horizontal="center" vertical="center" wrapText="1"/>
    </xf>
    <xf numFmtId="0" fontId="81" fillId="29" borderId="0" xfId="0" applyFont="1" applyFill="1" applyAlignment="1">
      <alignment horizontal="center" vertical="center"/>
    </xf>
    <xf numFmtId="170" fontId="81" fillId="29" borderId="0" xfId="0" applyNumberFormat="1" applyFont="1" applyFill="1" applyBorder="1" applyAlignment="1">
      <alignment horizontal="center" vertical="center" wrapText="1"/>
    </xf>
    <xf numFmtId="0" fontId="81" fillId="29" borderId="0" xfId="0" applyFont="1" applyFill="1" applyBorder="1" applyAlignment="1">
      <alignment horizontal="center" vertical="center"/>
    </xf>
    <xf numFmtId="0" fontId="73" fillId="0" borderId="14" xfId="0" applyFont="1" applyFill="1" applyBorder="1" applyAlignment="1">
      <alignment horizontal="center" vertical="center"/>
    </xf>
    <xf numFmtId="0" fontId="73" fillId="0" borderId="19" xfId="0" applyFont="1" applyFill="1" applyBorder="1" applyAlignment="1">
      <alignment horizontal="center" vertical="center"/>
    </xf>
    <xf numFmtId="0" fontId="73" fillId="0" borderId="13" xfId="0" applyFont="1" applyFill="1" applyBorder="1" applyAlignment="1">
      <alignment horizontal="right" vertical="center"/>
    </xf>
    <xf numFmtId="170" fontId="73" fillId="29" borderId="0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left" vertical="center"/>
    </xf>
    <xf numFmtId="170" fontId="5" fillId="29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8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0" fillId="29" borderId="0" xfId="0" applyFont="1" applyFill="1" applyAlignment="1">
      <alignment horizontal="center" vertical="center"/>
    </xf>
    <xf numFmtId="177" fontId="73" fillId="29" borderId="15" xfId="0" applyNumberFormat="1" applyFont="1" applyFill="1" applyBorder="1" applyAlignment="1">
      <alignment horizontal="center" vertical="center" wrapText="1"/>
    </xf>
    <xf numFmtId="177" fontId="73" fillId="29" borderId="17" xfId="0" applyNumberFormat="1" applyFont="1" applyFill="1" applyBorder="1" applyAlignment="1">
      <alignment horizontal="center" vertical="center" wrapText="1"/>
    </xf>
    <xf numFmtId="177" fontId="73" fillId="29" borderId="16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 wrapText="1"/>
    </xf>
    <xf numFmtId="178" fontId="73" fillId="29" borderId="15" xfId="207" applyNumberFormat="1" applyFont="1" applyFill="1" applyBorder="1" applyAlignment="1">
      <alignment horizontal="right" vertical="center" wrapText="1"/>
    </xf>
    <xf numFmtId="178" fontId="73" fillId="29" borderId="16" xfId="207" applyNumberFormat="1" applyFont="1" applyFill="1" applyBorder="1" applyAlignment="1">
      <alignment horizontal="right" vertical="center" wrapText="1"/>
    </xf>
    <xf numFmtId="0" fontId="73" fillId="29" borderId="0" xfId="0" applyFont="1" applyFill="1" applyBorder="1" applyAlignment="1">
      <alignment horizontal="justify" vertical="center" wrapText="1" shrinkToFit="1"/>
    </xf>
    <xf numFmtId="0" fontId="72" fillId="29" borderId="3" xfId="0" applyFont="1" applyFill="1" applyBorder="1" applyAlignment="1">
      <alignment horizontal="left" vertical="center" wrapText="1"/>
    </xf>
    <xf numFmtId="177" fontId="72" fillId="29" borderId="15" xfId="0" applyNumberFormat="1" applyFont="1" applyFill="1" applyBorder="1" applyAlignment="1">
      <alignment horizontal="center" vertical="center" wrapText="1"/>
    </xf>
    <xf numFmtId="177" fontId="72" fillId="29" borderId="17" xfId="0" applyNumberFormat="1" applyFont="1" applyFill="1" applyBorder="1" applyAlignment="1">
      <alignment horizontal="center" vertical="center" wrapText="1"/>
    </xf>
    <xf numFmtId="177" fontId="72" fillId="29" borderId="16" xfId="0" applyNumberFormat="1" applyFont="1" applyFill="1" applyBorder="1" applyAlignment="1">
      <alignment horizontal="center" vertical="center" wrapText="1"/>
    </xf>
    <xf numFmtId="177" fontId="72" fillId="29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178" fontId="72" fillId="29" borderId="15" xfId="207" applyNumberFormat="1" applyFont="1" applyFill="1" applyBorder="1" applyAlignment="1">
      <alignment horizontal="right" vertical="center" wrapText="1"/>
    </xf>
    <xf numFmtId="178" fontId="72" fillId="29" borderId="16" xfId="207" applyNumberFormat="1" applyFont="1" applyFill="1" applyBorder="1" applyAlignment="1">
      <alignment horizontal="right" vertical="center" wrapText="1"/>
    </xf>
    <xf numFmtId="0" fontId="73" fillId="0" borderId="15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/>
    </xf>
    <xf numFmtId="0" fontId="72" fillId="0" borderId="0" xfId="0" applyFont="1" applyFill="1" applyAlignment="1">
      <alignment horizontal="center" vertical="center" wrapText="1"/>
    </xf>
    <xf numFmtId="170" fontId="73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66" fillId="0" borderId="0" xfId="0" applyFont="1" applyFill="1" applyAlignment="1">
      <alignment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/>
    </xf>
    <xf numFmtId="49" fontId="73" fillId="29" borderId="3" xfId="0" applyNumberFormat="1" applyFont="1" applyFill="1" applyBorder="1" applyAlignment="1">
      <alignment horizontal="left" vertical="center" wrapText="1"/>
    </xf>
    <xf numFmtId="0" fontId="73" fillId="29" borderId="3" xfId="0" applyNumberFormat="1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center" vertical="center" wrapText="1"/>
    </xf>
    <xf numFmtId="0" fontId="73" fillId="29" borderId="16" xfId="0" applyFont="1" applyFill="1" applyBorder="1" applyAlignment="1">
      <alignment horizontal="center" vertical="center" wrapText="1"/>
    </xf>
    <xf numFmtId="0" fontId="73" fillId="29" borderId="17" xfId="0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center" vertical="center"/>
    </xf>
    <xf numFmtId="0" fontId="73" fillId="29" borderId="16" xfId="0" applyFont="1" applyFill="1" applyBorder="1" applyAlignment="1">
      <alignment horizontal="center" vertical="center"/>
    </xf>
    <xf numFmtId="0" fontId="73" fillId="29" borderId="17" xfId="0" applyFont="1" applyFill="1" applyBorder="1" applyAlignment="1">
      <alignment horizontal="center" vertical="center"/>
    </xf>
    <xf numFmtId="3" fontId="72" fillId="29" borderId="3" xfId="0" applyNumberFormat="1" applyFont="1" applyFill="1" applyBorder="1" applyAlignment="1">
      <alignment horizontal="center" vertical="center" wrapText="1"/>
    </xf>
    <xf numFmtId="0" fontId="72" fillId="29" borderId="3" xfId="0" applyFont="1" applyFill="1" applyBorder="1" applyAlignment="1">
      <alignment horizontal="center" vertical="center"/>
    </xf>
    <xf numFmtId="0" fontId="72" fillId="29" borderId="3" xfId="0" applyNumberFormat="1" applyFont="1" applyFill="1" applyBorder="1" applyAlignment="1">
      <alignment horizontal="center" vertical="center" wrapText="1"/>
    </xf>
    <xf numFmtId="0" fontId="73" fillId="29" borderId="26" xfId="0" applyFont="1" applyFill="1" applyBorder="1" applyAlignment="1">
      <alignment horizontal="center" vertical="center" wrapText="1"/>
    </xf>
    <xf numFmtId="0" fontId="73" fillId="29" borderId="18" xfId="0" applyFont="1" applyFill="1" applyBorder="1" applyAlignment="1">
      <alignment horizontal="center" vertical="center" wrapText="1"/>
    </xf>
    <xf numFmtId="0" fontId="73" fillId="29" borderId="27" xfId="0" applyFont="1" applyFill="1" applyBorder="1" applyAlignment="1">
      <alignment horizontal="center" vertical="center" wrapText="1"/>
    </xf>
    <xf numFmtId="0" fontId="73" fillId="29" borderId="28" xfId="0" applyFont="1" applyFill="1" applyBorder="1" applyAlignment="1">
      <alignment horizontal="center" vertical="center" wrapText="1"/>
    </xf>
    <xf numFmtId="0" fontId="73" fillId="29" borderId="13" xfId="0" applyFont="1" applyFill="1" applyBorder="1" applyAlignment="1">
      <alignment horizontal="center" vertical="center" wrapText="1"/>
    </xf>
    <xf numFmtId="0" fontId="73" fillId="29" borderId="29" xfId="0" applyFont="1" applyFill="1" applyBorder="1" applyAlignment="1">
      <alignment horizontal="center" vertical="center" wrapText="1"/>
    </xf>
    <xf numFmtId="0" fontId="72" fillId="29" borderId="15" xfId="0" applyFont="1" applyFill="1" applyBorder="1" applyAlignment="1">
      <alignment horizontal="left" vertical="center"/>
    </xf>
    <xf numFmtId="0" fontId="72" fillId="29" borderId="17" xfId="0" applyFont="1" applyFill="1" applyBorder="1" applyAlignment="1">
      <alignment horizontal="left" vertical="center"/>
    </xf>
    <xf numFmtId="0" fontId="72" fillId="29" borderId="16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73" fillId="29" borderId="3" xfId="0" applyNumberFormat="1" applyFont="1" applyFill="1" applyBorder="1" applyAlignment="1">
      <alignment horizontal="left" vertical="center" wrapText="1"/>
    </xf>
    <xf numFmtId="0" fontId="72" fillId="29" borderId="15" xfId="0" applyFont="1" applyFill="1" applyBorder="1" applyAlignment="1">
      <alignment horizontal="left" vertical="center" wrapText="1" shrinkToFit="1"/>
    </xf>
    <xf numFmtId="0" fontId="72" fillId="29" borderId="17" xfId="0" applyFont="1" applyFill="1" applyBorder="1" applyAlignment="1">
      <alignment horizontal="left" vertical="center" wrapText="1" shrinkToFit="1"/>
    </xf>
    <xf numFmtId="0" fontId="72" fillId="29" borderId="16" xfId="0" applyFont="1" applyFill="1" applyBorder="1" applyAlignment="1">
      <alignment horizontal="left" vertical="center" wrapText="1" shrinkToFit="1"/>
    </xf>
    <xf numFmtId="49" fontId="73" fillId="29" borderId="15" xfId="0" applyNumberFormat="1" applyFont="1" applyFill="1" applyBorder="1" applyAlignment="1">
      <alignment horizontal="center" vertical="center" wrapText="1"/>
    </xf>
    <xf numFmtId="49" fontId="73" fillId="29" borderId="16" xfId="0" applyNumberFormat="1" applyFont="1" applyFill="1" applyBorder="1" applyAlignment="1">
      <alignment horizontal="center" vertical="center" wrapText="1"/>
    </xf>
    <xf numFmtId="3" fontId="73" fillId="29" borderId="15" xfId="0" applyNumberFormat="1" applyFont="1" applyFill="1" applyBorder="1" applyAlignment="1">
      <alignment horizontal="center" vertical="center" wrapText="1" shrinkToFit="1"/>
    </xf>
    <xf numFmtId="3" fontId="73" fillId="29" borderId="16" xfId="0" applyNumberFormat="1" applyFont="1" applyFill="1" applyBorder="1" applyAlignment="1">
      <alignment horizontal="center" vertical="center" wrapText="1" shrinkToFit="1"/>
    </xf>
    <xf numFmtId="49" fontId="73" fillId="29" borderId="15" xfId="0" applyNumberFormat="1" applyFont="1" applyFill="1" applyBorder="1" applyAlignment="1">
      <alignment horizontal="left" vertical="center" wrapText="1"/>
    </xf>
    <xf numFmtId="49" fontId="73" fillId="29" borderId="17" xfId="0" applyNumberFormat="1" applyFont="1" applyFill="1" applyBorder="1" applyAlignment="1">
      <alignment horizontal="left" vertical="center" wrapText="1"/>
    </xf>
    <xf numFmtId="49" fontId="73" fillId="29" borderId="16" xfId="0" applyNumberFormat="1" applyFont="1" applyFill="1" applyBorder="1" applyAlignment="1">
      <alignment horizontal="left" vertical="center" wrapText="1"/>
    </xf>
    <xf numFmtId="0" fontId="72" fillId="29" borderId="15" xfId="0" applyNumberFormat="1" applyFont="1" applyFill="1" applyBorder="1" applyAlignment="1">
      <alignment horizontal="left" vertical="center" wrapText="1" shrinkToFit="1"/>
    </xf>
    <xf numFmtId="0" fontId="72" fillId="29" borderId="17" xfId="0" applyNumberFormat="1" applyFont="1" applyFill="1" applyBorder="1" applyAlignment="1">
      <alignment horizontal="left" vertical="center" wrapText="1" shrinkToFit="1"/>
    </xf>
    <xf numFmtId="0" fontId="72" fillId="29" borderId="16" xfId="0" applyNumberFormat="1" applyFont="1" applyFill="1" applyBorder="1" applyAlignment="1">
      <alignment horizontal="left" vertical="center" wrapText="1" shrinkToFit="1"/>
    </xf>
    <xf numFmtId="0" fontId="73" fillId="29" borderId="3" xfId="0" applyNumberFormat="1" applyFont="1" applyFill="1" applyBorder="1" applyAlignment="1">
      <alignment horizontal="left" vertical="center" wrapText="1" shrinkToFit="1"/>
    </xf>
    <xf numFmtId="169" fontId="72" fillId="29" borderId="0" xfId="0" applyNumberFormat="1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horizontal="center" vertical="center"/>
    </xf>
    <xf numFmtId="3" fontId="72" fillId="29" borderId="3" xfId="0" applyNumberFormat="1" applyFont="1" applyFill="1" applyBorder="1" applyAlignment="1">
      <alignment horizontal="left" vertical="center" wrapText="1"/>
    </xf>
    <xf numFmtId="0" fontId="72" fillId="29" borderId="15" xfId="0" applyFont="1" applyFill="1" applyBorder="1" applyAlignment="1">
      <alignment horizontal="left"/>
    </xf>
    <xf numFmtId="0" fontId="72" fillId="29" borderId="17" xfId="0" applyFont="1" applyFill="1" applyBorder="1" applyAlignment="1">
      <alignment horizontal="left"/>
    </xf>
    <xf numFmtId="0" fontId="72" fillId="29" borderId="16" xfId="0" applyFont="1" applyFill="1" applyBorder="1" applyAlignment="1">
      <alignment horizontal="left"/>
    </xf>
    <xf numFmtId="0" fontId="73" fillId="29" borderId="14" xfId="0" applyFont="1" applyFill="1" applyBorder="1" applyAlignment="1">
      <alignment horizontal="center" vertical="center" wrapText="1" shrinkToFit="1"/>
    </xf>
    <xf numFmtId="0" fontId="73" fillId="29" borderId="19" xfId="0" applyFont="1" applyFill="1" applyBorder="1" applyAlignment="1">
      <alignment horizontal="center" vertical="center" wrapText="1" shrinkToFit="1"/>
    </xf>
    <xf numFmtId="173" fontId="73" fillId="29" borderId="15" xfId="0" applyNumberFormat="1" applyFont="1" applyFill="1" applyBorder="1" applyAlignment="1">
      <alignment horizontal="center" vertical="center" wrapText="1"/>
    </xf>
    <xf numFmtId="173" fontId="73" fillId="29" borderId="17" xfId="0" applyNumberFormat="1" applyFont="1" applyFill="1" applyBorder="1" applyAlignment="1">
      <alignment horizontal="center" vertical="center" wrapText="1"/>
    </xf>
    <xf numFmtId="173" fontId="73" fillId="29" borderId="16" xfId="0" applyNumberFormat="1" applyFont="1" applyFill="1" applyBorder="1" applyAlignment="1">
      <alignment horizontal="center" vertical="center" wrapText="1"/>
    </xf>
    <xf numFmtId="0" fontId="73" fillId="29" borderId="26" xfId="0" applyFont="1" applyFill="1" applyBorder="1" applyAlignment="1">
      <alignment horizontal="center" vertical="center" wrapText="1" shrinkToFit="1"/>
    </xf>
    <xf numFmtId="0" fontId="73" fillId="29" borderId="27" xfId="0" applyFont="1" applyFill="1" applyBorder="1" applyAlignment="1">
      <alignment horizontal="center" vertical="center" wrapText="1" shrinkToFit="1"/>
    </xf>
    <xf numFmtId="0" fontId="73" fillId="29" borderId="28" xfId="0" applyFont="1" applyFill="1" applyBorder="1" applyAlignment="1">
      <alignment horizontal="center" vertical="center" wrapText="1" shrinkToFit="1"/>
    </xf>
    <xf numFmtId="0" fontId="73" fillId="29" borderId="29" xfId="0" applyFont="1" applyFill="1" applyBorder="1" applyAlignment="1">
      <alignment horizontal="center" vertical="center" wrapText="1" shrinkToFit="1"/>
    </xf>
    <xf numFmtId="0" fontId="73" fillId="29" borderId="15" xfId="0" applyNumberFormat="1" applyFont="1" applyFill="1" applyBorder="1" applyAlignment="1">
      <alignment horizontal="center" vertical="center" wrapText="1"/>
    </xf>
    <xf numFmtId="0" fontId="73" fillId="29" borderId="17" xfId="0" applyNumberFormat="1" applyFont="1" applyFill="1" applyBorder="1" applyAlignment="1">
      <alignment horizontal="center" vertical="center" wrapText="1"/>
    </xf>
    <xf numFmtId="0" fontId="73" fillId="29" borderId="16" xfId="0" applyNumberFormat="1" applyFont="1" applyFill="1" applyBorder="1" applyAlignment="1">
      <alignment horizontal="center" vertical="center" wrapText="1"/>
    </xf>
    <xf numFmtId="0" fontId="73" fillId="29" borderId="15" xfId="0" applyNumberFormat="1" applyFont="1" applyFill="1" applyBorder="1" applyAlignment="1">
      <alignment horizontal="center" vertical="center" wrapText="1" shrinkToFit="1"/>
    </xf>
    <xf numFmtId="0" fontId="73" fillId="29" borderId="16" xfId="0" applyNumberFormat="1" applyFont="1" applyFill="1" applyBorder="1" applyAlignment="1">
      <alignment horizontal="center" vertical="center" wrapText="1" shrinkToFit="1"/>
    </xf>
    <xf numFmtId="0" fontId="73" fillId="29" borderId="15" xfId="0" applyNumberFormat="1" applyFont="1" applyFill="1" applyBorder="1" applyAlignment="1">
      <alignment horizontal="left" vertical="center" wrapText="1" shrinkToFit="1"/>
    </xf>
    <xf numFmtId="0" fontId="73" fillId="29" borderId="17" xfId="0" applyNumberFormat="1" applyFont="1" applyFill="1" applyBorder="1" applyAlignment="1">
      <alignment horizontal="left" vertical="center" wrapText="1" shrinkToFit="1"/>
    </xf>
    <xf numFmtId="0" fontId="73" fillId="29" borderId="16" xfId="0" applyNumberFormat="1" applyFont="1" applyFill="1" applyBorder="1" applyAlignment="1">
      <alignment horizontal="left" vertical="center" wrapText="1" shrinkToFit="1"/>
    </xf>
    <xf numFmtId="173" fontId="72" fillId="29" borderId="15" xfId="0" applyNumberFormat="1" applyFont="1" applyFill="1" applyBorder="1" applyAlignment="1">
      <alignment horizontal="center" vertical="center" wrapText="1"/>
    </xf>
    <xf numFmtId="173" fontId="72" fillId="29" borderId="17" xfId="0" applyNumberFormat="1" applyFont="1" applyFill="1" applyBorder="1" applyAlignment="1">
      <alignment horizontal="center" vertical="center" wrapText="1"/>
    </xf>
    <xf numFmtId="173" fontId="72" fillId="29" borderId="16" xfId="0" applyNumberFormat="1" applyFont="1" applyFill="1" applyBorder="1" applyAlignment="1">
      <alignment horizontal="center" vertical="center" wrapText="1"/>
    </xf>
    <xf numFmtId="0" fontId="73" fillId="29" borderId="30" xfId="0" applyFont="1" applyFill="1" applyBorder="1" applyAlignment="1">
      <alignment horizontal="center" vertical="center" wrapText="1" shrinkToFit="1"/>
    </xf>
    <xf numFmtId="0" fontId="73" fillId="29" borderId="31" xfId="0" applyFont="1" applyFill="1" applyBorder="1" applyAlignment="1">
      <alignment horizontal="center" vertical="center" wrapText="1" shrinkToFit="1"/>
    </xf>
    <xf numFmtId="0" fontId="73" fillId="29" borderId="15" xfId="0" applyFont="1" applyFill="1" applyBorder="1" applyAlignment="1">
      <alignment horizontal="center" vertical="center" wrapText="1" shrinkToFit="1"/>
    </xf>
    <xf numFmtId="0" fontId="73" fillId="29" borderId="16" xfId="0" applyFont="1" applyFill="1" applyBorder="1" applyAlignment="1">
      <alignment horizontal="center" vertical="center" wrapText="1" shrinkToFit="1"/>
    </xf>
    <xf numFmtId="0" fontId="73" fillId="29" borderId="18" xfId="0" applyFont="1" applyFill="1" applyBorder="1" applyAlignment="1">
      <alignment horizontal="center" vertical="center"/>
    </xf>
    <xf numFmtId="0" fontId="73" fillId="29" borderId="27" xfId="0" applyFont="1" applyFill="1" applyBorder="1" applyAlignment="1">
      <alignment horizontal="center" vertical="center"/>
    </xf>
    <xf numFmtId="0" fontId="73" fillId="29" borderId="28" xfId="0" applyFont="1" applyFill="1" applyBorder="1" applyAlignment="1">
      <alignment horizontal="center" vertical="center"/>
    </xf>
    <xf numFmtId="0" fontId="73" fillId="29" borderId="13" xfId="0" applyFont="1" applyFill="1" applyBorder="1" applyAlignment="1">
      <alignment horizontal="center" vertical="center"/>
    </xf>
    <xf numFmtId="0" fontId="73" fillId="29" borderId="29" xfId="0" applyFont="1" applyFill="1" applyBorder="1" applyAlignment="1">
      <alignment horizontal="center" vertical="center"/>
    </xf>
    <xf numFmtId="179" fontId="73" fillId="29" borderId="15" xfId="0" applyNumberFormat="1" applyFont="1" applyFill="1" applyBorder="1" applyAlignment="1">
      <alignment horizontal="center" vertical="center" wrapText="1"/>
    </xf>
    <xf numFmtId="179" fontId="73" fillId="29" borderId="17" xfId="0" applyNumberFormat="1" applyFont="1" applyFill="1" applyBorder="1" applyAlignment="1">
      <alignment horizontal="center" vertical="center" wrapText="1"/>
    </xf>
    <xf numFmtId="179" fontId="73" fillId="29" borderId="16" xfId="0" applyNumberFormat="1" applyFont="1" applyFill="1" applyBorder="1" applyAlignment="1">
      <alignment horizontal="center" vertical="center" wrapText="1"/>
    </xf>
    <xf numFmtId="2" fontId="73" fillId="29" borderId="14" xfId="0" applyNumberFormat="1" applyFont="1" applyFill="1" applyBorder="1" applyAlignment="1">
      <alignment horizontal="center" vertical="center" wrapText="1"/>
    </xf>
    <xf numFmtId="2" fontId="73" fillId="29" borderId="19" xfId="0" applyNumberFormat="1" applyFont="1" applyFill="1" applyBorder="1" applyAlignment="1">
      <alignment horizontal="center" vertical="center" wrapText="1"/>
    </xf>
    <xf numFmtId="2" fontId="73" fillId="29" borderId="15" xfId="0" applyNumberFormat="1" applyFont="1" applyFill="1" applyBorder="1" applyAlignment="1">
      <alignment horizontal="center" vertical="center" wrapText="1"/>
    </xf>
    <xf numFmtId="2" fontId="73" fillId="29" borderId="17" xfId="0" applyNumberFormat="1" applyFont="1" applyFill="1" applyBorder="1" applyAlignment="1">
      <alignment horizontal="center" vertical="center" wrapText="1"/>
    </xf>
    <xf numFmtId="2" fontId="73" fillId="29" borderId="16" xfId="0" applyNumberFormat="1" applyFont="1" applyFill="1" applyBorder="1" applyAlignment="1">
      <alignment horizontal="center" vertical="center" wrapText="1"/>
    </xf>
    <xf numFmtId="178" fontId="96" fillId="29" borderId="15" xfId="0" applyNumberFormat="1" applyFont="1" applyFill="1" applyBorder="1" applyAlignment="1">
      <alignment horizontal="center" vertical="center" wrapText="1"/>
    </xf>
    <xf numFmtId="178" fontId="96" fillId="29" borderId="17" xfId="0" applyNumberFormat="1" applyFont="1" applyFill="1" applyBorder="1" applyAlignment="1">
      <alignment horizontal="center" vertical="center" wrapText="1"/>
    </xf>
    <xf numFmtId="178" fontId="96" fillId="29" borderId="16" xfId="0" applyNumberFormat="1" applyFont="1" applyFill="1" applyBorder="1" applyAlignment="1">
      <alignment horizontal="center" vertical="center" wrapText="1"/>
    </xf>
    <xf numFmtId="179" fontId="72" fillId="29" borderId="15" xfId="0" applyNumberFormat="1" applyFont="1" applyFill="1" applyBorder="1" applyAlignment="1">
      <alignment horizontal="center" vertical="center" wrapText="1"/>
    </xf>
    <xf numFmtId="179" fontId="72" fillId="29" borderId="17" xfId="0" applyNumberFormat="1" applyFont="1" applyFill="1" applyBorder="1" applyAlignment="1">
      <alignment horizontal="center" vertical="center" wrapText="1"/>
    </xf>
    <xf numFmtId="179" fontId="72" fillId="29" borderId="16" xfId="0" applyNumberFormat="1" applyFont="1" applyFill="1" applyBorder="1" applyAlignment="1">
      <alignment horizontal="center" vertical="center" wrapText="1"/>
    </xf>
    <xf numFmtId="0" fontId="73" fillId="29" borderId="30" xfId="0" applyFont="1" applyFill="1" applyBorder="1" applyAlignment="1">
      <alignment horizontal="center" vertical="center" wrapText="1"/>
    </xf>
    <xf numFmtId="0" fontId="73" fillId="29" borderId="31" xfId="0" applyFont="1" applyFill="1" applyBorder="1" applyAlignment="1">
      <alignment horizontal="center" vertical="center" wrapText="1"/>
    </xf>
    <xf numFmtId="0" fontId="73" fillId="29" borderId="13" xfId="0" applyFont="1" applyFill="1" applyBorder="1" applyAlignment="1">
      <alignment horizontal="right" vertical="center"/>
    </xf>
    <xf numFmtId="0" fontId="73" fillId="29" borderId="3" xfId="0" applyFont="1" applyFill="1" applyBorder="1" applyAlignment="1">
      <alignment horizontal="center" vertical="center" wrapText="1" shrinkToFit="1"/>
    </xf>
    <xf numFmtId="0" fontId="73" fillId="29" borderId="0" xfId="0" applyFont="1" applyFill="1" applyBorder="1" applyAlignment="1">
      <alignment horizontal="center" vertical="center" wrapText="1"/>
    </xf>
    <xf numFmtId="3" fontId="73" fillId="29" borderId="3" xfId="0" applyNumberFormat="1" applyFont="1" applyFill="1" applyBorder="1" applyAlignment="1">
      <alignment horizontal="center" vertical="center" wrapText="1" shrinkToFit="1"/>
    </xf>
    <xf numFmtId="0" fontId="74" fillId="29" borderId="0" xfId="0" applyFont="1" applyFill="1" applyAlignment="1">
      <alignment vertical="center" wrapText="1"/>
    </xf>
    <xf numFmtId="0" fontId="90" fillId="29" borderId="0" xfId="0" applyFont="1" applyFill="1" applyAlignment="1">
      <alignment vertical="center" wrapText="1"/>
    </xf>
    <xf numFmtId="0" fontId="73" fillId="29" borderId="0" xfId="0" applyFont="1" applyFill="1" applyAlignment="1">
      <alignment horizontal="right" vertical="center"/>
    </xf>
    <xf numFmtId="0" fontId="73" fillId="29" borderId="32" xfId="0" applyFont="1" applyFill="1" applyBorder="1" applyAlignment="1">
      <alignment horizontal="center" vertical="center" wrapText="1" shrinkToFit="1"/>
    </xf>
    <xf numFmtId="3" fontId="72" fillId="29" borderId="15" xfId="0" applyNumberFormat="1" applyFont="1" applyFill="1" applyBorder="1" applyAlignment="1">
      <alignment horizontal="left" vertical="center" wrapText="1" shrinkToFit="1"/>
    </xf>
    <xf numFmtId="3" fontId="72" fillId="29" borderId="17" xfId="0" applyNumberFormat="1" applyFont="1" applyFill="1" applyBorder="1" applyAlignment="1">
      <alignment horizontal="left" vertical="center" wrapText="1" shrinkToFit="1"/>
    </xf>
    <xf numFmtId="3" fontId="72" fillId="29" borderId="16" xfId="0" applyNumberFormat="1" applyFont="1" applyFill="1" applyBorder="1" applyAlignment="1">
      <alignment horizontal="left" vertical="center" wrapText="1" shrinkToFit="1"/>
    </xf>
    <xf numFmtId="3" fontId="73" fillId="29" borderId="15" xfId="0" applyNumberFormat="1" applyFont="1" applyFill="1" applyBorder="1" applyAlignment="1">
      <alignment horizontal="left" vertical="center" wrapText="1" shrinkToFit="1"/>
    </xf>
    <xf numFmtId="3" fontId="73" fillId="29" borderId="17" xfId="0" applyNumberFormat="1" applyFont="1" applyFill="1" applyBorder="1" applyAlignment="1">
      <alignment horizontal="left" vertical="center" wrapText="1" shrinkToFit="1"/>
    </xf>
    <xf numFmtId="3" fontId="73" fillId="29" borderId="16" xfId="0" applyNumberFormat="1" applyFont="1" applyFill="1" applyBorder="1" applyAlignment="1">
      <alignment horizontal="left" vertical="center" wrapText="1" shrinkToFit="1"/>
    </xf>
    <xf numFmtId="0" fontId="73" fillId="29" borderId="18" xfId="0" applyFont="1" applyFill="1" applyBorder="1" applyAlignment="1">
      <alignment horizontal="center" vertical="center" wrapText="1" shrinkToFit="1"/>
    </xf>
    <xf numFmtId="0" fontId="73" fillId="29" borderId="0" xfId="0" applyFont="1" applyFill="1" applyBorder="1" applyAlignment="1">
      <alignment horizontal="center" vertical="center" wrapText="1" shrinkToFit="1"/>
    </xf>
    <xf numFmtId="0" fontId="73" fillId="29" borderId="13" xfId="0" applyFont="1" applyFill="1" applyBorder="1" applyAlignment="1">
      <alignment horizontal="center" vertical="center" wrapText="1" shrinkToFit="1"/>
    </xf>
    <xf numFmtId="178" fontId="97" fillId="29" borderId="15" xfId="0" applyNumberFormat="1" applyFont="1" applyFill="1" applyBorder="1" applyAlignment="1">
      <alignment horizontal="center" vertical="center" wrapText="1"/>
    </xf>
    <xf numFmtId="178" fontId="97" fillId="29" borderId="17" xfId="0" applyNumberFormat="1" applyFont="1" applyFill="1" applyBorder="1" applyAlignment="1">
      <alignment horizontal="center" vertical="center" wrapText="1"/>
    </xf>
    <xf numFmtId="178" fontId="97" fillId="29" borderId="16" xfId="0" applyNumberFormat="1" applyFont="1" applyFill="1" applyBorder="1" applyAlignment="1">
      <alignment horizontal="center" vertical="center" wrapText="1"/>
    </xf>
    <xf numFmtId="0" fontId="73" fillId="29" borderId="15" xfId="0" applyNumberFormat="1" applyFont="1" applyFill="1" applyBorder="1" applyAlignment="1">
      <alignment horizontal="center"/>
    </xf>
    <xf numFmtId="0" fontId="73" fillId="29" borderId="16" xfId="0" applyNumberFormat="1" applyFont="1" applyFill="1" applyBorder="1" applyAlignment="1">
      <alignment horizontal="center"/>
    </xf>
    <xf numFmtId="0" fontId="72" fillId="0" borderId="15" xfId="0" applyFont="1" applyFill="1" applyBorder="1" applyAlignment="1">
      <alignment horizontal="center" vertical="center"/>
    </xf>
    <xf numFmtId="0" fontId="92" fillId="0" borderId="17" xfId="0" applyFont="1" applyFill="1" applyBorder="1" applyAlignment="1">
      <alignment horizontal="center" vertical="center"/>
    </xf>
    <xf numFmtId="0" fontId="92" fillId="0" borderId="16" xfId="0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horizontal="center" vertical="center" wrapText="1"/>
    </xf>
    <xf numFmtId="170" fontId="78" fillId="29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72" fillId="0" borderId="0" xfId="0" applyFont="1" applyAlignment="1">
      <alignment horizontal="center" vertical="center"/>
    </xf>
    <xf numFmtId="0" fontId="66" fillId="0" borderId="13" xfId="0" applyFont="1" applyFill="1" applyBorder="1" applyAlignment="1">
      <alignment horizontal="right" vertical="center"/>
    </xf>
    <xf numFmtId="0" fontId="66" fillId="0" borderId="14" xfId="0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center" vertical="center"/>
    </xf>
    <xf numFmtId="0" fontId="73" fillId="29" borderId="0" xfId="0" applyFont="1" applyFill="1" applyBorder="1" applyAlignment="1">
      <alignment horizontal="center"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452"/>
  <sheetViews>
    <sheetView view="pageBreakPreview" topLeftCell="A22" zoomScale="70" zoomScaleNormal="70" zoomScaleSheetLayoutView="70" workbookViewId="0">
      <selection activeCell="A16" sqref="A16:H16"/>
    </sheetView>
  </sheetViews>
  <sheetFormatPr defaultRowHeight="18.75"/>
  <cols>
    <col min="1" max="1" width="95" style="32" customWidth="1"/>
    <col min="2" max="2" width="17.140625" style="46" customWidth="1"/>
    <col min="3" max="6" width="30.7109375" style="46" customWidth="1"/>
    <col min="7" max="7" width="25.7109375" style="46" customWidth="1"/>
    <col min="8" max="8" width="21.7109375" style="46" customWidth="1"/>
    <col min="9" max="9" width="10" style="32" customWidth="1"/>
    <col min="10" max="10" width="9.5703125" style="32" customWidth="1"/>
    <col min="11" max="16384" width="9.140625" style="32"/>
  </cols>
  <sheetData>
    <row r="1" spans="1:9" ht="29.25" customHeight="1">
      <c r="A1" s="28"/>
      <c r="B1" s="471"/>
      <c r="C1" s="471"/>
      <c r="D1" s="471"/>
      <c r="E1" s="471"/>
      <c r="F1" s="336"/>
      <c r="G1" s="29">
        <v>2020</v>
      </c>
      <c r="H1" s="30" t="s">
        <v>103</v>
      </c>
      <c r="I1" s="337"/>
    </row>
    <row r="2" spans="1:9" ht="29.25" customHeight="1">
      <c r="A2" s="28" t="s">
        <v>14</v>
      </c>
      <c r="B2" s="472" t="s">
        <v>478</v>
      </c>
      <c r="C2" s="472"/>
      <c r="D2" s="472"/>
      <c r="E2" s="472"/>
      <c r="F2" s="344"/>
      <c r="G2" s="352">
        <v>13313462</v>
      </c>
      <c r="H2" s="220" t="s">
        <v>99</v>
      </c>
      <c r="I2" s="337"/>
    </row>
    <row r="3" spans="1:9" ht="29.25" customHeight="1">
      <c r="A3" s="28" t="s">
        <v>15</v>
      </c>
      <c r="B3" s="450" t="s">
        <v>479</v>
      </c>
      <c r="C3" s="450"/>
      <c r="D3" s="450"/>
      <c r="E3" s="450"/>
      <c r="F3" s="338"/>
      <c r="G3" s="352">
        <v>150</v>
      </c>
      <c r="H3" s="220" t="s">
        <v>98</v>
      </c>
      <c r="I3" s="337"/>
    </row>
    <row r="4" spans="1:9" ht="29.25" customHeight="1">
      <c r="A4" s="28" t="s">
        <v>20</v>
      </c>
      <c r="B4" s="450" t="s">
        <v>480</v>
      </c>
      <c r="C4" s="450"/>
      <c r="D4" s="450"/>
      <c r="E4" s="450"/>
      <c r="F4" s="338"/>
      <c r="G4" s="352">
        <v>510100000</v>
      </c>
      <c r="H4" s="220" t="s">
        <v>97</v>
      </c>
      <c r="I4" s="337"/>
    </row>
    <row r="5" spans="1:9" ht="29.25" customHeight="1">
      <c r="A5" s="28" t="s">
        <v>447</v>
      </c>
      <c r="B5" s="450" t="s">
        <v>481</v>
      </c>
      <c r="C5" s="450"/>
      <c r="D5" s="450"/>
      <c r="E5" s="450"/>
      <c r="F5" s="338"/>
      <c r="G5" s="352"/>
      <c r="H5" s="220" t="s">
        <v>9</v>
      </c>
      <c r="I5" s="337"/>
    </row>
    <row r="6" spans="1:9" ht="29.25" customHeight="1">
      <c r="A6" s="28" t="s">
        <v>17</v>
      </c>
      <c r="B6" s="473" t="s">
        <v>482</v>
      </c>
      <c r="C6" s="473"/>
      <c r="D6" s="473"/>
      <c r="E6" s="473"/>
      <c r="F6" s="345"/>
      <c r="G6" s="352"/>
      <c r="H6" s="220" t="s">
        <v>8</v>
      </c>
      <c r="I6" s="337"/>
    </row>
    <row r="7" spans="1:9" ht="29.25" customHeight="1">
      <c r="A7" s="28" t="s">
        <v>16</v>
      </c>
      <c r="B7" s="450" t="s">
        <v>550</v>
      </c>
      <c r="C7" s="450"/>
      <c r="D7" s="450"/>
      <c r="E7" s="450"/>
      <c r="F7" s="338"/>
      <c r="G7" s="352" t="s">
        <v>483</v>
      </c>
      <c r="H7" s="220" t="s">
        <v>10</v>
      </c>
      <c r="I7" s="337"/>
    </row>
    <row r="8" spans="1:9" ht="29.25" customHeight="1">
      <c r="A8" s="28" t="s">
        <v>439</v>
      </c>
      <c r="B8" s="450" t="s">
        <v>438</v>
      </c>
      <c r="C8" s="450"/>
      <c r="D8" s="450"/>
      <c r="E8" s="450"/>
      <c r="F8" s="338"/>
      <c r="G8" s="353" t="s">
        <v>122</v>
      </c>
      <c r="H8" s="220"/>
      <c r="I8" s="337"/>
    </row>
    <row r="9" spans="1:9" ht="29.25" customHeight="1">
      <c r="A9" s="28" t="s">
        <v>21</v>
      </c>
      <c r="B9" s="450" t="s">
        <v>484</v>
      </c>
      <c r="C9" s="450"/>
      <c r="D9" s="450"/>
      <c r="E9" s="450"/>
      <c r="F9" s="338"/>
      <c r="G9" s="353" t="s">
        <v>123</v>
      </c>
      <c r="H9" s="220"/>
      <c r="I9" s="337"/>
    </row>
    <row r="10" spans="1:9" ht="29.25" customHeight="1">
      <c r="A10" s="28" t="s">
        <v>81</v>
      </c>
      <c r="B10" s="450">
        <v>88</v>
      </c>
      <c r="C10" s="450"/>
      <c r="D10" s="450"/>
      <c r="E10" s="450"/>
      <c r="F10" s="338"/>
      <c r="G10" s="219"/>
      <c r="H10" s="220"/>
      <c r="I10" s="337"/>
    </row>
    <row r="11" spans="1:9" ht="29.25" customHeight="1">
      <c r="A11" s="28" t="s">
        <v>11</v>
      </c>
      <c r="B11" s="450" t="s">
        <v>485</v>
      </c>
      <c r="C11" s="450"/>
      <c r="D11" s="450"/>
      <c r="E11" s="450"/>
      <c r="F11" s="338"/>
      <c r="G11" s="219"/>
      <c r="H11" s="220"/>
      <c r="I11" s="337"/>
    </row>
    <row r="12" spans="1:9" ht="29.25" customHeight="1">
      <c r="A12" s="28" t="s">
        <v>12</v>
      </c>
      <c r="B12" s="450">
        <v>432617925</v>
      </c>
      <c r="C12" s="450"/>
      <c r="D12" s="450"/>
      <c r="E12" s="450"/>
      <c r="F12" s="338"/>
      <c r="G12" s="219"/>
      <c r="H12" s="220"/>
      <c r="I12" s="337"/>
    </row>
    <row r="13" spans="1:9" ht="29.25" customHeight="1">
      <c r="A13" s="28" t="s">
        <v>13</v>
      </c>
      <c r="B13" s="450" t="s">
        <v>486</v>
      </c>
      <c r="C13" s="450"/>
      <c r="D13" s="450"/>
      <c r="E13" s="450"/>
      <c r="F13" s="338"/>
      <c r="G13" s="219"/>
      <c r="H13" s="220"/>
      <c r="I13" s="337"/>
    </row>
    <row r="14" spans="1:9" ht="19.5" customHeight="1">
      <c r="A14" s="33"/>
      <c r="B14" s="348"/>
      <c r="C14" s="348"/>
      <c r="D14" s="348"/>
      <c r="E14" s="348"/>
      <c r="F14" s="348"/>
      <c r="G14" s="348"/>
      <c r="H14" s="348"/>
      <c r="I14" s="337"/>
    </row>
    <row r="15" spans="1:9" ht="30.75" customHeight="1">
      <c r="A15" s="451" t="s">
        <v>143</v>
      </c>
      <c r="B15" s="451"/>
      <c r="C15" s="451"/>
      <c r="D15" s="451"/>
      <c r="E15" s="451"/>
      <c r="F15" s="451"/>
      <c r="G15" s="451"/>
      <c r="H15" s="451"/>
    </row>
    <row r="16" spans="1:9" ht="38.25" customHeight="1">
      <c r="A16" s="451" t="s">
        <v>487</v>
      </c>
      <c r="B16" s="451"/>
      <c r="C16" s="451"/>
      <c r="D16" s="451"/>
      <c r="E16" s="451"/>
      <c r="F16" s="451"/>
      <c r="G16" s="451"/>
      <c r="H16" s="451"/>
    </row>
    <row r="17" spans="1:8" ht="20.25">
      <c r="A17" s="451" t="s">
        <v>454</v>
      </c>
      <c r="B17" s="451"/>
      <c r="C17" s="451"/>
      <c r="D17" s="451"/>
      <c r="E17" s="451"/>
      <c r="F17" s="451"/>
      <c r="G17" s="451"/>
      <c r="H17" s="451"/>
    </row>
    <row r="18" spans="1:8" ht="23.25" customHeight="1">
      <c r="A18" s="465"/>
      <c r="B18" s="465"/>
      <c r="C18" s="465"/>
      <c r="D18" s="465"/>
      <c r="E18" s="465"/>
      <c r="F18" s="465"/>
      <c r="G18" s="465"/>
      <c r="H18" s="465"/>
    </row>
    <row r="19" spans="1:8" ht="31.5" customHeight="1">
      <c r="A19" s="466" t="s">
        <v>129</v>
      </c>
      <c r="B19" s="466"/>
      <c r="C19" s="466"/>
      <c r="D19" s="466"/>
      <c r="E19" s="466"/>
      <c r="F19" s="466"/>
      <c r="G19" s="466"/>
      <c r="H19" s="466"/>
    </row>
    <row r="20" spans="1:8" ht="29.25" customHeight="1">
      <c r="A20" s="348"/>
      <c r="B20" s="34"/>
      <c r="C20" s="34"/>
      <c r="D20" s="34"/>
      <c r="E20" s="34"/>
      <c r="F20" s="34"/>
      <c r="G20" s="34"/>
      <c r="H20" s="339" t="s">
        <v>366</v>
      </c>
    </row>
    <row r="21" spans="1:8" ht="43.5" customHeight="1">
      <c r="A21" s="463" t="s">
        <v>163</v>
      </c>
      <c r="B21" s="464" t="s">
        <v>18</v>
      </c>
      <c r="C21" s="464" t="s">
        <v>142</v>
      </c>
      <c r="D21" s="464"/>
      <c r="E21" s="470" t="s">
        <v>457</v>
      </c>
      <c r="F21" s="470"/>
      <c r="G21" s="470"/>
      <c r="H21" s="470"/>
    </row>
    <row r="22" spans="1:8" ht="51" customHeight="1">
      <c r="A22" s="463"/>
      <c r="B22" s="464"/>
      <c r="C22" s="342" t="s">
        <v>455</v>
      </c>
      <c r="D22" s="342" t="s">
        <v>456</v>
      </c>
      <c r="E22" s="37" t="s">
        <v>153</v>
      </c>
      <c r="F22" s="37" t="s">
        <v>148</v>
      </c>
      <c r="G22" s="37" t="s">
        <v>159</v>
      </c>
      <c r="H22" s="37" t="s">
        <v>160</v>
      </c>
    </row>
    <row r="23" spans="1:8" ht="28.5" customHeight="1" thickBot="1">
      <c r="A23" s="341">
        <v>1</v>
      </c>
      <c r="B23" s="342">
        <v>2</v>
      </c>
      <c r="C23" s="341">
        <v>3</v>
      </c>
      <c r="D23" s="342">
        <v>4</v>
      </c>
      <c r="E23" s="341">
        <v>5</v>
      </c>
      <c r="F23" s="342">
        <v>6</v>
      </c>
      <c r="G23" s="341">
        <v>7</v>
      </c>
      <c r="H23" s="342">
        <v>8</v>
      </c>
    </row>
    <row r="24" spans="1:8" s="38" customFormat="1" ht="30.75" customHeight="1" thickBot="1">
      <c r="A24" s="444" t="s">
        <v>75</v>
      </c>
      <c r="B24" s="445"/>
      <c r="C24" s="445"/>
      <c r="D24" s="445"/>
      <c r="E24" s="445"/>
      <c r="F24" s="445"/>
      <c r="G24" s="445"/>
      <c r="H24" s="446"/>
    </row>
    <row r="25" spans="1:8" s="38" customFormat="1" ht="30.75" customHeight="1">
      <c r="A25" s="39" t="s">
        <v>130</v>
      </c>
      <c r="B25" s="40">
        <v>1000</v>
      </c>
      <c r="C25" s="335">
        <v>19876</v>
      </c>
      <c r="D25" s="335">
        <f>'I. Фін результат'!D8</f>
        <v>10891</v>
      </c>
      <c r="E25" s="335">
        <v>21100</v>
      </c>
      <c r="F25" s="335">
        <f>'I. Фін результат'!F8</f>
        <v>10891</v>
      </c>
      <c r="G25" s="335">
        <f>F25-E25</f>
        <v>-10209</v>
      </c>
      <c r="H25" s="41">
        <f>(F25/E25)*100</f>
        <v>51.616113744075832</v>
      </c>
    </row>
    <row r="26" spans="1:8" s="38" customFormat="1" ht="30.75" customHeight="1">
      <c r="A26" s="39" t="s">
        <v>115</v>
      </c>
      <c r="B26" s="40">
        <v>1010</v>
      </c>
      <c r="C26" s="335">
        <v>-18198</v>
      </c>
      <c r="D26" s="335">
        <f>'I. Фін результат'!D9</f>
        <v>-9648</v>
      </c>
      <c r="E26" s="335">
        <f>'I. Фін результат'!E9</f>
        <v>-19230</v>
      </c>
      <c r="F26" s="335">
        <f>'I. Фін результат'!F9</f>
        <v>-9648</v>
      </c>
      <c r="G26" s="335">
        <f>F26-E26</f>
        <v>9582</v>
      </c>
      <c r="H26" s="41">
        <f t="shared" ref="H26:H58" si="0">(F26/E26)*100</f>
        <v>50.17160686427458</v>
      </c>
    </row>
    <row r="27" spans="1:8" s="38" customFormat="1" ht="29.25" customHeight="1">
      <c r="A27" s="354" t="s">
        <v>154</v>
      </c>
      <c r="B27" s="342">
        <v>1020</v>
      </c>
      <c r="C27" s="355">
        <f>SUM(C25:C26)</f>
        <v>1678</v>
      </c>
      <c r="D27" s="355">
        <f t="shared" ref="D27:F27" si="1">SUM(D25:D26)</f>
        <v>1243</v>
      </c>
      <c r="E27" s="355">
        <f t="shared" si="1"/>
        <v>1870</v>
      </c>
      <c r="F27" s="355">
        <f t="shared" si="1"/>
        <v>1243</v>
      </c>
      <c r="G27" s="355">
        <f t="shared" ref="G27:G58" si="2">F27-E27</f>
        <v>-627</v>
      </c>
      <c r="H27" s="356">
        <f t="shared" si="0"/>
        <v>66.470588235294116</v>
      </c>
    </row>
    <row r="28" spans="1:8" s="38" customFormat="1" ht="30.75" customHeight="1">
      <c r="A28" s="39" t="s">
        <v>367</v>
      </c>
      <c r="B28" s="40">
        <v>1030</v>
      </c>
      <c r="C28" s="335">
        <v>-1038</v>
      </c>
      <c r="D28" s="335">
        <f>'I. Фін результат'!D19</f>
        <v>-831</v>
      </c>
      <c r="E28" s="335">
        <v>-1161</v>
      </c>
      <c r="F28" s="335">
        <f>'I. Фін результат'!F19</f>
        <v>-831</v>
      </c>
      <c r="G28" s="335">
        <f t="shared" si="2"/>
        <v>330</v>
      </c>
      <c r="H28" s="41">
        <f t="shared" si="0"/>
        <v>71.576227390180875</v>
      </c>
    </row>
    <row r="29" spans="1:8" s="38" customFormat="1" ht="30.75" customHeight="1">
      <c r="A29" s="39" t="s">
        <v>104</v>
      </c>
      <c r="B29" s="40">
        <v>1060</v>
      </c>
      <c r="C29" s="335">
        <v>-510</v>
      </c>
      <c r="D29" s="335">
        <f>'I. Фін результат'!D40</f>
        <v>-316</v>
      </c>
      <c r="E29" s="335">
        <f>'I. Фін результат'!E40</f>
        <v>-561</v>
      </c>
      <c r="F29" s="335">
        <f>'I. Фін результат'!F40</f>
        <v>-316</v>
      </c>
      <c r="G29" s="335">
        <f t="shared" si="2"/>
        <v>245</v>
      </c>
      <c r="H29" s="41">
        <f t="shared" si="0"/>
        <v>56.327985739750439</v>
      </c>
    </row>
    <row r="30" spans="1:8" s="38" customFormat="1" ht="30.75" customHeight="1">
      <c r="A30" s="39" t="s">
        <v>368</v>
      </c>
      <c r="B30" s="40">
        <v>1070</v>
      </c>
      <c r="C30" s="335">
        <v>5</v>
      </c>
      <c r="D30" s="335">
        <f>'I. Фін результат'!D48</f>
        <v>15</v>
      </c>
      <c r="E30" s="335">
        <f>'I. Фін результат'!E48</f>
        <v>7</v>
      </c>
      <c r="F30" s="335">
        <f>'I. Фін результат'!F48</f>
        <v>15</v>
      </c>
      <c r="G30" s="335">
        <f t="shared" si="2"/>
        <v>8</v>
      </c>
      <c r="H30" s="41">
        <f t="shared" si="0"/>
        <v>214.28571428571428</v>
      </c>
    </row>
    <row r="31" spans="1:8" s="38" customFormat="1" ht="30.75" customHeight="1">
      <c r="A31" s="39" t="s">
        <v>27</v>
      </c>
      <c r="B31" s="40">
        <v>1080</v>
      </c>
      <c r="C31" s="335">
        <v>-8</v>
      </c>
      <c r="D31" s="335">
        <f>'I. Фін результат'!D52</f>
        <v>-84</v>
      </c>
      <c r="E31" s="335">
        <f>'I. Фін результат'!E52</f>
        <v>-4</v>
      </c>
      <c r="F31" s="335">
        <f>'I. Фін результат'!F52</f>
        <v>-84</v>
      </c>
      <c r="G31" s="335">
        <f t="shared" si="2"/>
        <v>-80</v>
      </c>
      <c r="H31" s="41">
        <f t="shared" si="0"/>
        <v>2100</v>
      </c>
    </row>
    <row r="32" spans="1:8" s="38" customFormat="1" ht="29.25" customHeight="1">
      <c r="A32" s="354" t="s">
        <v>4</v>
      </c>
      <c r="B32" s="342">
        <v>1100</v>
      </c>
      <c r="C32" s="355">
        <f>SUM(C27,C28,C29,C30,C31)</f>
        <v>127</v>
      </c>
      <c r="D32" s="355">
        <f t="shared" ref="D32:F32" si="3">SUM(D27,D28,D29,D30,D31)</f>
        <v>27</v>
      </c>
      <c r="E32" s="355">
        <f t="shared" si="3"/>
        <v>151</v>
      </c>
      <c r="F32" s="355">
        <f t="shared" si="3"/>
        <v>27</v>
      </c>
      <c r="G32" s="355">
        <f t="shared" si="2"/>
        <v>-124</v>
      </c>
      <c r="H32" s="356">
        <f t="shared" si="0"/>
        <v>17.880794701986755</v>
      </c>
    </row>
    <row r="33" spans="1:8" s="38" customFormat="1" ht="26.25" customHeight="1">
      <c r="A33" s="357" t="s">
        <v>105</v>
      </c>
      <c r="B33" s="342">
        <v>1310</v>
      </c>
      <c r="C33" s="355">
        <f>'I. Фін результат'!C88</f>
        <v>268</v>
      </c>
      <c r="D33" s="355">
        <f>'I. Фін результат'!D88</f>
        <v>174</v>
      </c>
      <c r="E33" s="355">
        <f>'I. Фін результат'!E88</f>
        <v>315</v>
      </c>
      <c r="F33" s="355">
        <f>'I. Фін результат'!F88</f>
        <v>174</v>
      </c>
      <c r="G33" s="355">
        <f t="shared" si="2"/>
        <v>-141</v>
      </c>
      <c r="H33" s="356">
        <f t="shared" si="0"/>
        <v>55.238095238095241</v>
      </c>
    </row>
    <row r="34" spans="1:8" s="38" customFormat="1" ht="29.25" customHeight="1">
      <c r="A34" s="354" t="s">
        <v>139</v>
      </c>
      <c r="B34" s="342">
        <v>5010</v>
      </c>
      <c r="C34" s="355">
        <f>(C33/C25)*100</f>
        <v>1.3483598309519018</v>
      </c>
      <c r="D34" s="355">
        <f>(D33/D25)*100</f>
        <v>1.5976494353135615</v>
      </c>
      <c r="E34" s="355">
        <f>(E33/E25)*100</f>
        <v>1.4928909952606635</v>
      </c>
      <c r="F34" s="355">
        <f>(F33/F25)*100</f>
        <v>1.5976494353135615</v>
      </c>
      <c r="G34" s="355">
        <f t="shared" si="2"/>
        <v>0.10475844005289803</v>
      </c>
      <c r="H34" s="356">
        <f t="shared" si="0"/>
        <v>107.01715265116238</v>
      </c>
    </row>
    <row r="35" spans="1:8" s="38" customFormat="1" ht="30.75" customHeight="1">
      <c r="A35" s="39" t="s">
        <v>198</v>
      </c>
      <c r="B35" s="40">
        <v>1110</v>
      </c>
      <c r="C35" s="335">
        <f>'I. Фін результат'!C60</f>
        <v>0</v>
      </c>
      <c r="D35" s="335">
        <f>'I. Фін результат'!D60</f>
        <v>0</v>
      </c>
      <c r="E35" s="335">
        <f>'I. Фін результат'!E60</f>
        <v>0</v>
      </c>
      <c r="F35" s="335">
        <f>'I. Фін результат'!F60</f>
        <v>0</v>
      </c>
      <c r="G35" s="335">
        <f t="shared" si="2"/>
        <v>0</v>
      </c>
      <c r="H35" s="254" t="e">
        <f t="shared" si="0"/>
        <v>#DIV/0!</v>
      </c>
    </row>
    <row r="36" spans="1:8" s="38" customFormat="1" ht="30.75" customHeight="1">
      <c r="A36" s="39" t="s">
        <v>199</v>
      </c>
      <c r="B36" s="40">
        <v>1120</v>
      </c>
      <c r="C36" s="335">
        <f>'I. Фін результат'!C61</f>
        <v>0</v>
      </c>
      <c r="D36" s="335">
        <f>'I. Фін результат'!D61</f>
        <v>0</v>
      </c>
      <c r="E36" s="335">
        <f>'I. Фін результат'!E61</f>
        <v>0</v>
      </c>
      <c r="F36" s="335">
        <f>'I. Фін результат'!F61</f>
        <v>0</v>
      </c>
      <c r="G36" s="335">
        <f t="shared" si="2"/>
        <v>0</v>
      </c>
      <c r="H36" s="254" t="e">
        <f t="shared" si="0"/>
        <v>#DIV/0!</v>
      </c>
    </row>
    <row r="37" spans="1:8" s="38" customFormat="1" ht="30.75" customHeight="1">
      <c r="A37" s="39" t="s">
        <v>200</v>
      </c>
      <c r="B37" s="40">
        <v>1130</v>
      </c>
      <c r="C37" s="335">
        <f>'I. Фін результат'!C62</f>
        <v>0</v>
      </c>
      <c r="D37" s="335">
        <f>'I. Фін результат'!D62</f>
        <v>8</v>
      </c>
      <c r="E37" s="335">
        <f>'I. Фін результат'!E62</f>
        <v>0</v>
      </c>
      <c r="F37" s="335">
        <f>'I. Фін результат'!F62</f>
        <v>8</v>
      </c>
      <c r="G37" s="335">
        <f t="shared" si="2"/>
        <v>8</v>
      </c>
      <c r="H37" s="254" t="e">
        <f t="shared" si="0"/>
        <v>#DIV/0!</v>
      </c>
    </row>
    <row r="38" spans="1:8" s="38" customFormat="1" ht="30.75" customHeight="1">
      <c r="A38" s="39" t="s">
        <v>201</v>
      </c>
      <c r="B38" s="40">
        <v>1140</v>
      </c>
      <c r="C38" s="335">
        <f>'I. Фін результат'!C63</f>
        <v>0</v>
      </c>
      <c r="D38" s="335">
        <f>'I. Фін результат'!D63</f>
        <v>0</v>
      </c>
      <c r="E38" s="335">
        <f>'I. Фін результат'!E63</f>
        <v>0</v>
      </c>
      <c r="F38" s="335">
        <f>'I. Фін результат'!F63</f>
        <v>0</v>
      </c>
      <c r="G38" s="335">
        <f t="shared" si="2"/>
        <v>0</v>
      </c>
      <c r="H38" s="254" t="e">
        <f t="shared" si="0"/>
        <v>#DIV/0!</v>
      </c>
    </row>
    <row r="39" spans="1:8" s="38" customFormat="1" ht="30.75" customHeight="1">
      <c r="A39" s="39" t="s">
        <v>369</v>
      </c>
      <c r="B39" s="40">
        <v>1150</v>
      </c>
      <c r="C39" s="335">
        <f>'I. Фін результат'!C64</f>
        <v>0</v>
      </c>
      <c r="D39" s="335">
        <f>'I. Фін результат'!D64</f>
        <v>0</v>
      </c>
      <c r="E39" s="335">
        <f>'I. Фін результат'!E64</f>
        <v>0</v>
      </c>
      <c r="F39" s="335">
        <f>'I. Фін результат'!F64</f>
        <v>0</v>
      </c>
      <c r="G39" s="335">
        <f t="shared" si="2"/>
        <v>0</v>
      </c>
      <c r="H39" s="254" t="e">
        <f t="shared" si="0"/>
        <v>#DIV/0!</v>
      </c>
    </row>
    <row r="40" spans="1:8" s="38" customFormat="1" ht="30.75" customHeight="1">
      <c r="A40" s="39" t="s">
        <v>370</v>
      </c>
      <c r="B40" s="40">
        <v>1160</v>
      </c>
      <c r="C40" s="335">
        <f>'I. Фін результат'!C67</f>
        <v>0</v>
      </c>
      <c r="D40" s="335">
        <f>'I. Фін результат'!D67</f>
        <v>0</v>
      </c>
      <c r="E40" s="335">
        <f>'I. Фін результат'!E67</f>
        <v>0</v>
      </c>
      <c r="F40" s="335">
        <f>'I. Фін результат'!F67</f>
        <v>0</v>
      </c>
      <c r="G40" s="335">
        <f t="shared" si="2"/>
        <v>0</v>
      </c>
      <c r="H40" s="254" t="e">
        <f t="shared" si="0"/>
        <v>#DIV/0!</v>
      </c>
    </row>
    <row r="41" spans="1:8" s="38" customFormat="1" ht="29.25" customHeight="1">
      <c r="A41" s="354" t="s">
        <v>74</v>
      </c>
      <c r="B41" s="342">
        <v>1170</v>
      </c>
      <c r="C41" s="355">
        <f>SUM(C32,C35:C39,C40)</f>
        <v>127</v>
      </c>
      <c r="D41" s="355">
        <f>SUM(D32,D35:D39,D40)</f>
        <v>35</v>
      </c>
      <c r="E41" s="355">
        <f>SUM(E32,E35:E39,E40)</f>
        <v>151</v>
      </c>
      <c r="F41" s="355">
        <f>SUM(F32,F35:F39,F40)</f>
        <v>35</v>
      </c>
      <c r="G41" s="355">
        <f t="shared" si="2"/>
        <v>-116</v>
      </c>
      <c r="H41" s="356">
        <f t="shared" si="0"/>
        <v>23.178807947019866</v>
      </c>
    </row>
    <row r="42" spans="1:8" s="38" customFormat="1" ht="30.75" customHeight="1">
      <c r="A42" s="39" t="s">
        <v>208</v>
      </c>
      <c r="B42" s="40">
        <v>1180</v>
      </c>
      <c r="C42" s="335">
        <f>'I. Фін результат'!C71</f>
        <v>-23</v>
      </c>
      <c r="D42" s="335">
        <f>'I. Фін результат'!D71</f>
        <v>-6</v>
      </c>
      <c r="E42" s="335">
        <f>'I. Фін результат'!E71</f>
        <v>-27</v>
      </c>
      <c r="F42" s="335">
        <f>'I. Фін результат'!F71</f>
        <v>-6</v>
      </c>
      <c r="G42" s="335">
        <f t="shared" si="2"/>
        <v>21</v>
      </c>
      <c r="H42" s="41">
        <f t="shared" si="0"/>
        <v>22.222222222222221</v>
      </c>
    </row>
    <row r="43" spans="1:8" s="38" customFormat="1" ht="30.75" customHeight="1">
      <c r="A43" s="39" t="s">
        <v>209</v>
      </c>
      <c r="B43" s="40">
        <v>1181</v>
      </c>
      <c r="C43" s="335">
        <f>'I. Фін результат'!C72</f>
        <v>0</v>
      </c>
      <c r="D43" s="335">
        <f>'I. Фін результат'!D72</f>
        <v>0</v>
      </c>
      <c r="E43" s="335">
        <f>'I. Фін результат'!E72</f>
        <v>0</v>
      </c>
      <c r="F43" s="335">
        <f>'I. Фін результат'!F72</f>
        <v>0</v>
      </c>
      <c r="G43" s="335">
        <f t="shared" si="2"/>
        <v>0</v>
      </c>
      <c r="H43" s="254" t="e">
        <f t="shared" si="0"/>
        <v>#DIV/0!</v>
      </c>
    </row>
    <row r="44" spans="1:8" s="38" customFormat="1" ht="30.75" customHeight="1">
      <c r="A44" s="39" t="s">
        <v>210</v>
      </c>
      <c r="B44" s="40">
        <v>1190</v>
      </c>
      <c r="C44" s="335">
        <f>'I. Фін результат'!C73</f>
        <v>0</v>
      </c>
      <c r="D44" s="335">
        <f>'I. Фін результат'!D73</f>
        <v>0</v>
      </c>
      <c r="E44" s="335">
        <f>'I. Фін результат'!E73</f>
        <v>0</v>
      </c>
      <c r="F44" s="335">
        <f>'I. Фін результат'!F73</f>
        <v>0</v>
      </c>
      <c r="G44" s="335">
        <f t="shared" si="2"/>
        <v>0</v>
      </c>
      <c r="H44" s="254" t="e">
        <f t="shared" si="0"/>
        <v>#DIV/0!</v>
      </c>
    </row>
    <row r="45" spans="1:8" s="38" customFormat="1" ht="30.75" customHeight="1">
      <c r="A45" s="39" t="s">
        <v>211</v>
      </c>
      <c r="B45" s="40">
        <v>1191</v>
      </c>
      <c r="C45" s="335">
        <f>'I. Фін результат'!C74</f>
        <v>0</v>
      </c>
      <c r="D45" s="335">
        <f>'I. Фін результат'!D74</f>
        <v>0</v>
      </c>
      <c r="E45" s="335">
        <f>'I. Фін результат'!E74</f>
        <v>0</v>
      </c>
      <c r="F45" s="335">
        <f>'I. Фін результат'!F74</f>
        <v>0</v>
      </c>
      <c r="G45" s="335">
        <f t="shared" si="2"/>
        <v>0</v>
      </c>
      <c r="H45" s="254" t="e">
        <f t="shared" si="0"/>
        <v>#DIV/0!</v>
      </c>
    </row>
    <row r="46" spans="1:8" s="38" customFormat="1" ht="29.25" customHeight="1">
      <c r="A46" s="354" t="s">
        <v>243</v>
      </c>
      <c r="B46" s="342">
        <v>1200</v>
      </c>
      <c r="C46" s="355">
        <f>SUM(C41:C45)</f>
        <v>104</v>
      </c>
      <c r="D46" s="355">
        <f>SUM(D41:D45)</f>
        <v>29</v>
      </c>
      <c r="E46" s="355">
        <f>SUM(E41:E45)</f>
        <v>124</v>
      </c>
      <c r="F46" s="355">
        <f>SUM(F41:F45)</f>
        <v>29</v>
      </c>
      <c r="G46" s="355">
        <f t="shared" si="2"/>
        <v>-95</v>
      </c>
      <c r="H46" s="356">
        <f t="shared" si="0"/>
        <v>23.387096774193548</v>
      </c>
    </row>
    <row r="47" spans="1:8" s="38" customFormat="1" ht="30.75" customHeight="1">
      <c r="A47" s="39" t="s">
        <v>332</v>
      </c>
      <c r="B47" s="40">
        <v>1201</v>
      </c>
      <c r="C47" s="335">
        <f>'I. Фін результат'!C76</f>
        <v>104</v>
      </c>
      <c r="D47" s="335">
        <f>'I. Фін результат'!D76</f>
        <v>29</v>
      </c>
      <c r="E47" s="335">
        <f>'I. Фін результат'!E76</f>
        <v>124</v>
      </c>
      <c r="F47" s="335">
        <f>'I. Фін результат'!F76</f>
        <v>29</v>
      </c>
      <c r="G47" s="335">
        <f t="shared" si="2"/>
        <v>-95</v>
      </c>
      <c r="H47" s="41">
        <f t="shared" si="0"/>
        <v>23.387096774193548</v>
      </c>
    </row>
    <row r="48" spans="1:8" s="38" customFormat="1" ht="30.75" customHeight="1">
      <c r="A48" s="39" t="s">
        <v>333</v>
      </c>
      <c r="B48" s="40">
        <v>1202</v>
      </c>
      <c r="C48" s="335">
        <f>'I. Фін результат'!C77</f>
        <v>0</v>
      </c>
      <c r="D48" s="335">
        <f>'I. Фін результат'!D77</f>
        <v>0</v>
      </c>
      <c r="E48" s="335">
        <f>'I. Фін результат'!E77</f>
        <v>0</v>
      </c>
      <c r="F48" s="335">
        <f>'I. Фін результат'!F77</f>
        <v>0</v>
      </c>
      <c r="G48" s="335">
        <f t="shared" si="2"/>
        <v>0</v>
      </c>
      <c r="H48" s="254" t="e">
        <f t="shared" si="0"/>
        <v>#DIV/0!</v>
      </c>
    </row>
    <row r="49" spans="1:8" s="38" customFormat="1" ht="29.25" customHeight="1">
      <c r="A49" s="354" t="s">
        <v>19</v>
      </c>
      <c r="B49" s="342">
        <v>1210</v>
      </c>
      <c r="C49" s="355">
        <f>SUM(C25,C30,C35,C37,C39,C43,C44)</f>
        <v>19881</v>
      </c>
      <c r="D49" s="355">
        <f>SUM(D25,D30,D35,D37,D39,D43,D44)</f>
        <v>10914</v>
      </c>
      <c r="E49" s="355">
        <f>SUM(E25,E30,E35,E37,E39,E43,E44)</f>
        <v>21107</v>
      </c>
      <c r="F49" s="355">
        <f>SUM(F25,F30,F35,F37,F39,F43,F44)</f>
        <v>10914</v>
      </c>
      <c r="G49" s="355">
        <f t="shared" si="2"/>
        <v>-10193</v>
      </c>
      <c r="H49" s="356">
        <f t="shared" si="0"/>
        <v>51.707964182498699</v>
      </c>
    </row>
    <row r="50" spans="1:8" s="38" customFormat="1" ht="29.25" customHeight="1">
      <c r="A50" s="354" t="s">
        <v>90</v>
      </c>
      <c r="B50" s="342">
        <v>1220</v>
      </c>
      <c r="C50" s="355">
        <f>SUM(C26,C28,C29,C31,C36,C38,C40,C42,C45)</f>
        <v>-19777</v>
      </c>
      <c r="D50" s="355">
        <f>SUM(D26,D28,D29,D31,D36,D38,D40,D42,D45)</f>
        <v>-10885</v>
      </c>
      <c r="E50" s="355">
        <f>SUM(E26,E28,E29,E31,E36,E38,E40,E42,E45)</f>
        <v>-20983</v>
      </c>
      <c r="F50" s="355">
        <f>SUM(F26,F28,F29,F31,F36,F38,F40,F42,F45)</f>
        <v>-10885</v>
      </c>
      <c r="G50" s="355">
        <f t="shared" si="2"/>
        <v>10098</v>
      </c>
      <c r="H50" s="356">
        <f t="shared" si="0"/>
        <v>51.875327646189774</v>
      </c>
    </row>
    <row r="51" spans="1:8" s="38" customFormat="1" ht="30.75" customHeight="1">
      <c r="A51" s="39" t="s">
        <v>152</v>
      </c>
      <c r="B51" s="40">
        <v>1230</v>
      </c>
      <c r="C51" s="335">
        <f>'I. Фін результат'!C80</f>
        <v>0</v>
      </c>
      <c r="D51" s="335">
        <f>'I. Фін результат'!D80</f>
        <v>0</v>
      </c>
      <c r="E51" s="335">
        <f>'I. Фін результат'!E80</f>
        <v>0</v>
      </c>
      <c r="F51" s="335">
        <f>'I. Фін результат'!F80</f>
        <v>0</v>
      </c>
      <c r="G51" s="335">
        <f t="shared" si="2"/>
        <v>0</v>
      </c>
      <c r="H51" s="254" t="e">
        <f t="shared" si="0"/>
        <v>#DIV/0!</v>
      </c>
    </row>
    <row r="52" spans="1:8" s="38" customFormat="1" ht="29.25" customHeight="1">
      <c r="A52" s="354" t="s">
        <v>141</v>
      </c>
      <c r="B52" s="342"/>
      <c r="C52" s="355"/>
      <c r="D52" s="355"/>
      <c r="E52" s="355"/>
      <c r="F52" s="355"/>
      <c r="G52" s="355">
        <f t="shared" si="2"/>
        <v>0</v>
      </c>
      <c r="H52" s="358" t="e">
        <f t="shared" si="0"/>
        <v>#DIV/0!</v>
      </c>
    </row>
    <row r="53" spans="1:8" s="38" customFormat="1" ht="31.5" customHeight="1">
      <c r="A53" s="39" t="s">
        <v>162</v>
      </c>
      <c r="B53" s="40">
        <v>1400</v>
      </c>
      <c r="C53" s="335">
        <f>'I. Фін результат'!C90</f>
        <v>11113</v>
      </c>
      <c r="D53" s="335">
        <f>'I. Фін результат'!D90</f>
        <v>5897</v>
      </c>
      <c r="E53" s="335">
        <f>'I. Фін результат'!E90</f>
        <v>12138</v>
      </c>
      <c r="F53" s="335">
        <f>'I. Фін результат'!F90</f>
        <v>5897</v>
      </c>
      <c r="G53" s="335">
        <f t="shared" si="2"/>
        <v>-6241</v>
      </c>
      <c r="H53" s="41">
        <f t="shared" si="0"/>
        <v>48.582962596803426</v>
      </c>
    </row>
    <row r="54" spans="1:8" s="38" customFormat="1" ht="30.75" customHeight="1">
      <c r="A54" s="39" t="s">
        <v>5</v>
      </c>
      <c r="B54" s="40">
        <v>1410</v>
      </c>
      <c r="C54" s="335">
        <f>'I. Фін результат'!C91</f>
        <v>6498</v>
      </c>
      <c r="D54" s="335">
        <f>'I. Фін результат'!D91</f>
        <v>3599</v>
      </c>
      <c r="E54" s="335">
        <f>'I. Фін результат'!E91</f>
        <v>6856</v>
      </c>
      <c r="F54" s="335">
        <f>'I. Фін результат'!F91</f>
        <v>3599</v>
      </c>
      <c r="G54" s="335">
        <f t="shared" si="2"/>
        <v>-3257</v>
      </c>
      <c r="H54" s="41">
        <f t="shared" si="0"/>
        <v>52.49416569428238</v>
      </c>
    </row>
    <row r="55" spans="1:8" s="38" customFormat="1" ht="35.25" customHeight="1">
      <c r="A55" s="39" t="s">
        <v>6</v>
      </c>
      <c r="B55" s="40">
        <v>1420</v>
      </c>
      <c r="C55" s="335">
        <f>'I. Фін результат'!C92</f>
        <v>1503</v>
      </c>
      <c r="D55" s="335">
        <f>'I. Фін результат'!D92</f>
        <v>846</v>
      </c>
      <c r="E55" s="335">
        <f>'I. Фін результат'!E92</f>
        <v>1498</v>
      </c>
      <c r="F55" s="335">
        <f>'I. Фін результат'!F92</f>
        <v>846</v>
      </c>
      <c r="G55" s="335">
        <f t="shared" si="2"/>
        <v>-652</v>
      </c>
      <c r="H55" s="41">
        <f t="shared" si="0"/>
        <v>56.475300400534046</v>
      </c>
    </row>
    <row r="56" spans="1:8" s="38" customFormat="1" ht="34.5" customHeight="1">
      <c r="A56" s="39" t="s">
        <v>7</v>
      </c>
      <c r="B56" s="40">
        <v>1430</v>
      </c>
      <c r="C56" s="335">
        <f>'I. Фін результат'!C93</f>
        <v>141</v>
      </c>
      <c r="D56" s="335">
        <f>'I. Фін результат'!D93</f>
        <v>147</v>
      </c>
      <c r="E56" s="335">
        <f>'I. Фін результат'!E93</f>
        <v>164</v>
      </c>
      <c r="F56" s="335">
        <f>'I. Фін результат'!F93</f>
        <v>147</v>
      </c>
      <c r="G56" s="335">
        <f t="shared" si="2"/>
        <v>-17</v>
      </c>
      <c r="H56" s="41">
        <f t="shared" si="0"/>
        <v>89.634146341463421</v>
      </c>
    </row>
    <row r="57" spans="1:8" s="38" customFormat="1" ht="33" customHeight="1">
      <c r="A57" s="39" t="s">
        <v>27</v>
      </c>
      <c r="B57" s="40">
        <v>1440</v>
      </c>
      <c r="C57" s="335">
        <f>'I. Фін результат'!C94</f>
        <v>499</v>
      </c>
      <c r="D57" s="335">
        <f>'I. Фін результат'!D94</f>
        <v>390</v>
      </c>
      <c r="E57" s="335">
        <f>'I. Фін результат'!E94</f>
        <v>300</v>
      </c>
      <c r="F57" s="335">
        <f>'I. Фін результат'!F94</f>
        <v>390</v>
      </c>
      <c r="G57" s="335">
        <f t="shared" si="2"/>
        <v>90</v>
      </c>
      <c r="H57" s="41">
        <f t="shared" si="0"/>
        <v>130</v>
      </c>
    </row>
    <row r="58" spans="1:8" s="38" customFormat="1" ht="33.75" customHeight="1" thickBot="1">
      <c r="A58" s="354" t="s">
        <v>50</v>
      </c>
      <c r="B58" s="342">
        <v>1450</v>
      </c>
      <c r="C58" s="355">
        <f>SUM(C53,C54,C55,C56,C57)</f>
        <v>19754</v>
      </c>
      <c r="D58" s="355">
        <f>SUM(D53,D54,D55,D56,D57)</f>
        <v>10879</v>
      </c>
      <c r="E58" s="355">
        <f>SUM(E53,E54,E55,E56,E57)</f>
        <v>20956</v>
      </c>
      <c r="F58" s="355">
        <f>SUM(F53,F54,F55,F56,F57)</f>
        <v>10879</v>
      </c>
      <c r="G58" s="355">
        <f t="shared" si="2"/>
        <v>-10077</v>
      </c>
      <c r="H58" s="356">
        <f t="shared" si="0"/>
        <v>51.913533117007063</v>
      </c>
    </row>
    <row r="59" spans="1:8" s="38" customFormat="1" ht="29.25" customHeight="1" thickBot="1">
      <c r="A59" s="444" t="s">
        <v>108</v>
      </c>
      <c r="B59" s="445"/>
      <c r="C59" s="445"/>
      <c r="D59" s="445"/>
      <c r="E59" s="445"/>
      <c r="F59" s="445"/>
      <c r="G59" s="445"/>
      <c r="H59" s="446"/>
    </row>
    <row r="60" spans="1:8" s="38" customFormat="1" ht="37.5" customHeight="1">
      <c r="A60" s="467" t="s">
        <v>371</v>
      </c>
      <c r="B60" s="468"/>
      <c r="C60" s="468"/>
      <c r="D60" s="468"/>
      <c r="E60" s="468"/>
      <c r="F60" s="468"/>
      <c r="G60" s="468"/>
      <c r="H60" s="469"/>
    </row>
    <row r="61" spans="1:8" s="38" customFormat="1" ht="50.25" customHeight="1">
      <c r="A61" s="359" t="s">
        <v>380</v>
      </c>
      <c r="B61" s="341">
        <v>2110</v>
      </c>
      <c r="C61" s="303">
        <f>'ІІ. Розр. з бюджетом'!C19</f>
        <v>195</v>
      </c>
      <c r="D61" s="303">
        <f>'ІІ. Розр. з бюджетом'!D19</f>
        <v>107</v>
      </c>
      <c r="E61" s="303">
        <f>'ІІ. Розр. з бюджетом'!E19</f>
        <v>202</v>
      </c>
      <c r="F61" s="303">
        <f>'ІІ. Розр. з бюджетом'!F19</f>
        <v>107</v>
      </c>
      <c r="G61" s="303">
        <f t="shared" ref="G61:G64" si="4">F61-E61</f>
        <v>-95</v>
      </c>
      <c r="H61" s="41">
        <f t="shared" ref="H61:H91" si="5">(F61/E61)*100</f>
        <v>52.970297029702976</v>
      </c>
    </row>
    <row r="62" spans="1:8" s="38" customFormat="1" ht="51" customHeight="1">
      <c r="A62" s="359" t="s">
        <v>373</v>
      </c>
      <c r="B62" s="343">
        <v>2120</v>
      </c>
      <c r="C62" s="335">
        <f>'ІІ. Розр. з бюджетом'!C27</f>
        <v>1157</v>
      </c>
      <c r="D62" s="335">
        <f>'ІІ. Розр. з бюджетом'!D27</f>
        <v>659</v>
      </c>
      <c r="E62" s="335">
        <f>'ІІ. Розр. з бюджетом'!E27</f>
        <v>1272</v>
      </c>
      <c r="F62" s="335">
        <f>'ІІ. Розр. з бюджетом'!F27</f>
        <v>659</v>
      </c>
      <c r="G62" s="303">
        <f t="shared" si="4"/>
        <v>-613</v>
      </c>
      <c r="H62" s="41">
        <f t="shared" si="5"/>
        <v>51.808176100628934</v>
      </c>
    </row>
    <row r="63" spans="1:8" s="38" customFormat="1" ht="36.75" customHeight="1">
      <c r="A63" s="359" t="s">
        <v>374</v>
      </c>
      <c r="B63" s="343">
        <v>2130</v>
      </c>
      <c r="C63" s="335">
        <f>'ІІ. Розр. з бюджетом'!C36</f>
        <v>1537</v>
      </c>
      <c r="D63" s="335">
        <f>'ІІ. Розр. з бюджетом'!D36</f>
        <v>863</v>
      </c>
      <c r="E63" s="335">
        <f>'ІІ. Розр. з бюджетом'!E36</f>
        <v>1537</v>
      </c>
      <c r="F63" s="335">
        <f>'ІІ. Розр. з бюджетом'!F36</f>
        <v>863</v>
      </c>
      <c r="G63" s="303">
        <f t="shared" si="4"/>
        <v>-674</v>
      </c>
      <c r="H63" s="41">
        <f t="shared" si="5"/>
        <v>56.148340923877683</v>
      </c>
    </row>
    <row r="64" spans="1:8" s="38" customFormat="1" ht="33" customHeight="1" thickBot="1">
      <c r="A64" s="357" t="s">
        <v>419</v>
      </c>
      <c r="B64" s="360">
        <v>2200</v>
      </c>
      <c r="C64" s="361">
        <f>'ІІ. Розр. з бюджетом'!C43</f>
        <v>2889</v>
      </c>
      <c r="D64" s="361">
        <f>'ІІ. Розр. з бюджетом'!D43</f>
        <v>1629</v>
      </c>
      <c r="E64" s="361">
        <f>'ІІ. Розр. з бюджетом'!E43</f>
        <v>3011</v>
      </c>
      <c r="F64" s="361">
        <f>'ІІ. Розр. з бюджетом'!F43</f>
        <v>1629</v>
      </c>
      <c r="G64" s="355">
        <f t="shared" si="4"/>
        <v>-1382</v>
      </c>
      <c r="H64" s="356">
        <f t="shared" si="5"/>
        <v>54.101627366323477</v>
      </c>
    </row>
    <row r="65" spans="1:8" s="38" customFormat="1" ht="33" customHeight="1" thickBot="1">
      <c r="A65" s="444" t="s">
        <v>250</v>
      </c>
      <c r="B65" s="445"/>
      <c r="C65" s="445"/>
      <c r="D65" s="445"/>
      <c r="E65" s="445"/>
      <c r="F65" s="445"/>
      <c r="G65" s="445"/>
      <c r="H65" s="446"/>
    </row>
    <row r="66" spans="1:8" s="38" customFormat="1" ht="37.5" customHeight="1">
      <c r="A66" s="362" t="s">
        <v>247</v>
      </c>
      <c r="B66" s="363">
        <v>3405</v>
      </c>
      <c r="C66" s="361">
        <f>'ІІІ. Рух грош. коштів'!C66</f>
        <v>551</v>
      </c>
      <c r="D66" s="361">
        <f>'ІІІ. Рух грош. коштів'!D66</f>
        <v>715</v>
      </c>
      <c r="E66" s="361">
        <f>'ІІІ. Рух грош. коштів'!E66</f>
        <v>257</v>
      </c>
      <c r="F66" s="361">
        <f>'ІІІ. Рух грош. коштів'!F66</f>
        <v>715</v>
      </c>
      <c r="G66" s="355">
        <f t="shared" ref="G66:G72" si="6">F66-E66</f>
        <v>458</v>
      </c>
      <c r="H66" s="364">
        <f t="shared" si="5"/>
        <v>278.21011673151747</v>
      </c>
    </row>
    <row r="67" spans="1:8" s="38" customFormat="1" ht="33" customHeight="1">
      <c r="A67" s="365" t="s">
        <v>293</v>
      </c>
      <c r="B67" s="366">
        <v>3030</v>
      </c>
      <c r="C67" s="335">
        <f>'ІІІ. Рух грош. коштів'!C12</f>
        <v>0</v>
      </c>
      <c r="D67" s="335">
        <f>'ІІІ. Рух грош. коштів'!D12</f>
        <v>0</v>
      </c>
      <c r="E67" s="335">
        <f>'ІІІ. Рух грош. коштів'!E12</f>
        <v>0</v>
      </c>
      <c r="F67" s="335">
        <f>'ІІІ. Рух грош. коштів'!F12</f>
        <v>0</v>
      </c>
      <c r="G67" s="355"/>
      <c r="H67" s="367" t="e">
        <f t="shared" si="5"/>
        <v>#DIV/0!</v>
      </c>
    </row>
    <row r="68" spans="1:8" s="38" customFormat="1" ht="33" customHeight="1">
      <c r="A68" s="365" t="s">
        <v>241</v>
      </c>
      <c r="B68" s="366">
        <v>3195</v>
      </c>
      <c r="C68" s="335">
        <f>'ІІІ. Рух грош. коштів'!C34</f>
        <v>254</v>
      </c>
      <c r="D68" s="335">
        <f>'ІІІ. Рух грош. коштів'!D34</f>
        <v>-22</v>
      </c>
      <c r="E68" s="335">
        <f>'ІІІ. Рух грош. коштів'!E34</f>
        <v>-32</v>
      </c>
      <c r="F68" s="335">
        <f>'ІІІ. Рух грош. коштів'!F34</f>
        <v>-22</v>
      </c>
      <c r="G68" s="303">
        <f t="shared" si="6"/>
        <v>10</v>
      </c>
      <c r="H68" s="368">
        <f t="shared" si="5"/>
        <v>68.75</v>
      </c>
    </row>
    <row r="69" spans="1:8" s="38" customFormat="1" ht="33" customHeight="1">
      <c r="A69" s="365" t="s">
        <v>109</v>
      </c>
      <c r="B69" s="366">
        <v>3295</v>
      </c>
      <c r="C69" s="335">
        <f>'ІІІ. Рух грош. коштів'!C52</f>
        <v>-82</v>
      </c>
      <c r="D69" s="335">
        <f>'ІІІ. Рух грош. коштів'!D52</f>
        <v>-25</v>
      </c>
      <c r="E69" s="335">
        <f>'ІІІ. Рух грош. коштів'!E52</f>
        <v>-114</v>
      </c>
      <c r="F69" s="335">
        <f>'ІІІ. Рух грош. коштів'!F52</f>
        <v>-25</v>
      </c>
      <c r="G69" s="303">
        <f t="shared" si="6"/>
        <v>89</v>
      </c>
      <c r="H69" s="368">
        <f t="shared" si="5"/>
        <v>21.929824561403507</v>
      </c>
    </row>
    <row r="70" spans="1:8" s="38" customFormat="1" ht="33" customHeight="1">
      <c r="A70" s="365" t="s">
        <v>249</v>
      </c>
      <c r="B70" s="366">
        <v>3395</v>
      </c>
      <c r="C70" s="335">
        <f>'ІІІ. Рух грош. коштів'!C64</f>
        <v>-8</v>
      </c>
      <c r="D70" s="335">
        <f>'ІІІ. Рух грош. коштів'!D64</f>
        <v>-3</v>
      </c>
      <c r="E70" s="335">
        <f>'ІІІ. Рух грош. коштів'!E64</f>
        <v>-17</v>
      </c>
      <c r="F70" s="335">
        <f>'ІІІ. Рух грош. коштів'!F64</f>
        <v>-3</v>
      </c>
      <c r="G70" s="303">
        <f t="shared" si="6"/>
        <v>14</v>
      </c>
      <c r="H70" s="368">
        <f t="shared" si="5"/>
        <v>17.647058823529413</v>
      </c>
    </row>
    <row r="71" spans="1:8" s="38" customFormat="1" ht="33" customHeight="1">
      <c r="A71" s="365" t="s">
        <v>112</v>
      </c>
      <c r="B71" s="366">
        <v>3410</v>
      </c>
      <c r="C71" s="335">
        <f>'ІІІ. Рух грош. коштів'!C67</f>
        <v>0</v>
      </c>
      <c r="D71" s="335">
        <f>'ІІІ. Рух грош. коштів'!D67</f>
        <v>0</v>
      </c>
      <c r="E71" s="335">
        <f>'ІІІ. Рух грош. коштів'!E67</f>
        <v>0</v>
      </c>
      <c r="F71" s="335">
        <f>'ІІІ. Рух грош. коштів'!F67</f>
        <v>0</v>
      </c>
      <c r="G71" s="355">
        <f t="shared" si="6"/>
        <v>0</v>
      </c>
      <c r="H71" s="367" t="e">
        <f t="shared" si="5"/>
        <v>#DIV/0!</v>
      </c>
    </row>
    <row r="72" spans="1:8" s="38" customFormat="1" ht="37.5" customHeight="1" thickBot="1">
      <c r="A72" s="362" t="s">
        <v>248</v>
      </c>
      <c r="B72" s="363">
        <v>3415</v>
      </c>
      <c r="C72" s="361">
        <f>SUM(C66,C68:C71)</f>
        <v>715</v>
      </c>
      <c r="D72" s="361">
        <f>SUM(D66,D68:D71)</f>
        <v>665</v>
      </c>
      <c r="E72" s="361">
        <f>SUM(E66,E68:E71)</f>
        <v>94</v>
      </c>
      <c r="F72" s="361">
        <f>SUM(F66,F68:F71)</f>
        <v>665</v>
      </c>
      <c r="G72" s="355">
        <f t="shared" si="6"/>
        <v>571</v>
      </c>
      <c r="H72" s="364">
        <f t="shared" si="5"/>
        <v>707.44680851063833</v>
      </c>
    </row>
    <row r="73" spans="1:8" s="38" customFormat="1" ht="33" customHeight="1">
      <c r="A73" s="457" t="s">
        <v>251</v>
      </c>
      <c r="B73" s="458"/>
      <c r="C73" s="458"/>
      <c r="D73" s="458"/>
      <c r="E73" s="458"/>
      <c r="F73" s="458"/>
      <c r="G73" s="458"/>
      <c r="H73" s="459"/>
    </row>
    <row r="74" spans="1:8" s="38" customFormat="1" ht="27.75" customHeight="1">
      <c r="A74" s="357" t="s">
        <v>202</v>
      </c>
      <c r="B74" s="369">
        <v>4000</v>
      </c>
      <c r="C74" s="355">
        <f>SUM(C75:C80)</f>
        <v>82</v>
      </c>
      <c r="D74" s="355">
        <f>SUM(D75:D80)</f>
        <v>25</v>
      </c>
      <c r="E74" s="355">
        <f>SUM(E75:E80)</f>
        <v>114</v>
      </c>
      <c r="F74" s="355">
        <f>SUM(F75:F80)</f>
        <v>25</v>
      </c>
      <c r="G74" s="355">
        <f t="shared" ref="G74:G80" si="7">F74-E74</f>
        <v>-89</v>
      </c>
      <c r="H74" s="370">
        <f t="shared" si="5"/>
        <v>21.929824561403507</v>
      </c>
    </row>
    <row r="75" spans="1:8" s="38" customFormat="1" ht="33" customHeight="1">
      <c r="A75" s="365" t="s">
        <v>1</v>
      </c>
      <c r="B75" s="363" t="s">
        <v>136</v>
      </c>
      <c r="C75" s="303">
        <f>'IV. Кап. інвестиції'!C8</f>
        <v>0</v>
      </c>
      <c r="D75" s="303">
        <f>'IV. Кап. інвестиції'!D8</f>
        <v>0</v>
      </c>
      <c r="E75" s="303">
        <f>'IV. Кап. інвестиції'!E8</f>
        <v>0</v>
      </c>
      <c r="F75" s="303">
        <f>'IV. Кап. інвестиції'!F8</f>
        <v>0</v>
      </c>
      <c r="G75" s="355">
        <f t="shared" si="7"/>
        <v>0</v>
      </c>
      <c r="H75" s="371" t="e">
        <f t="shared" si="5"/>
        <v>#DIV/0!</v>
      </c>
    </row>
    <row r="76" spans="1:8" s="38" customFormat="1" ht="33" customHeight="1">
      <c r="A76" s="365" t="s">
        <v>2</v>
      </c>
      <c r="B76" s="363">
        <v>4020</v>
      </c>
      <c r="C76" s="303">
        <f>'IV. Кап. інвестиції'!C9</f>
        <v>75</v>
      </c>
      <c r="D76" s="303">
        <f>'IV. Кап. інвестиції'!D9</f>
        <v>17</v>
      </c>
      <c r="E76" s="303">
        <f>'IV. Кап. інвестиції'!E9</f>
        <v>114</v>
      </c>
      <c r="F76" s="303">
        <f>'IV. Кап. інвестиції'!F9</f>
        <v>17</v>
      </c>
      <c r="G76" s="303">
        <f t="shared" si="7"/>
        <v>-97</v>
      </c>
      <c r="H76" s="372">
        <f t="shared" si="5"/>
        <v>14.912280701754385</v>
      </c>
    </row>
    <row r="77" spans="1:8" s="38" customFormat="1" ht="50.25" customHeight="1">
      <c r="A77" s="365" t="s">
        <v>28</v>
      </c>
      <c r="B77" s="363">
        <v>4030</v>
      </c>
      <c r="C77" s="303">
        <f>'IV. Кап. інвестиції'!C10</f>
        <v>7</v>
      </c>
      <c r="D77" s="303">
        <f>'IV. Кап. інвестиції'!D10</f>
        <v>8</v>
      </c>
      <c r="E77" s="303">
        <f>'IV. Кап. інвестиції'!E10</f>
        <v>0</v>
      </c>
      <c r="F77" s="303">
        <f>'IV. Кап. інвестиції'!F10</f>
        <v>8</v>
      </c>
      <c r="G77" s="303">
        <f t="shared" si="7"/>
        <v>8</v>
      </c>
      <c r="H77" s="371" t="e">
        <f t="shared" si="5"/>
        <v>#DIV/0!</v>
      </c>
    </row>
    <row r="78" spans="1:8" s="38" customFormat="1" ht="33" customHeight="1">
      <c r="A78" s="365" t="s">
        <v>3</v>
      </c>
      <c r="B78" s="363">
        <v>4040</v>
      </c>
      <c r="C78" s="303">
        <f>'IV. Кап. інвестиції'!C11</f>
        <v>0</v>
      </c>
      <c r="D78" s="303">
        <f>'IV. Кап. інвестиції'!D11</f>
        <v>0</v>
      </c>
      <c r="E78" s="303">
        <f>'IV. Кап. інвестиції'!E11</f>
        <v>0</v>
      </c>
      <c r="F78" s="303">
        <f>'IV. Кап. інвестиції'!F11</f>
        <v>0</v>
      </c>
      <c r="G78" s="355">
        <f t="shared" si="7"/>
        <v>0</v>
      </c>
      <c r="H78" s="371" t="e">
        <f t="shared" si="5"/>
        <v>#DIV/0!</v>
      </c>
    </row>
    <row r="79" spans="1:8" s="38" customFormat="1" ht="51.75" customHeight="1">
      <c r="A79" s="365" t="s">
        <v>60</v>
      </c>
      <c r="B79" s="363">
        <v>4050</v>
      </c>
      <c r="C79" s="303">
        <f>'IV. Кап. інвестиції'!C12</f>
        <v>0</v>
      </c>
      <c r="D79" s="303">
        <f>'IV. Кап. інвестиції'!D12</f>
        <v>0</v>
      </c>
      <c r="E79" s="303">
        <f>'IV. Кап. інвестиції'!E12</f>
        <v>0</v>
      </c>
      <c r="F79" s="303">
        <f>'IV. Кап. інвестиції'!F12</f>
        <v>0</v>
      </c>
      <c r="G79" s="355"/>
      <c r="H79" s="371" t="e">
        <f t="shared" si="5"/>
        <v>#DIV/0!</v>
      </c>
    </row>
    <row r="80" spans="1:8" s="38" customFormat="1" ht="33" customHeight="1">
      <c r="A80" s="365" t="s">
        <v>212</v>
      </c>
      <c r="B80" s="363">
        <v>4060</v>
      </c>
      <c r="C80" s="303">
        <f>'IV. Кап. інвестиції'!C13</f>
        <v>0</v>
      </c>
      <c r="D80" s="303">
        <f>'IV. Кап. інвестиції'!D13</f>
        <v>0</v>
      </c>
      <c r="E80" s="303">
        <f>'IV. Кап. інвестиції'!E13</f>
        <v>0</v>
      </c>
      <c r="F80" s="303">
        <f>'IV. Кап. інвестиції'!F13</f>
        <v>0</v>
      </c>
      <c r="G80" s="355">
        <f t="shared" si="7"/>
        <v>0</v>
      </c>
      <c r="H80" s="371" t="e">
        <f t="shared" si="5"/>
        <v>#DIV/0!</v>
      </c>
    </row>
    <row r="81" spans="1:8" s="38" customFormat="1" ht="27.75" customHeight="1">
      <c r="A81" s="357" t="s">
        <v>203</v>
      </c>
      <c r="B81" s="369">
        <v>4000</v>
      </c>
      <c r="C81" s="355">
        <f>SUM(C82:C85)</f>
        <v>0</v>
      </c>
      <c r="D81" s="355">
        <f>SUM(D82:D85)</f>
        <v>25</v>
      </c>
      <c r="E81" s="355">
        <f>SUM(E82:E85)</f>
        <v>114</v>
      </c>
      <c r="F81" s="355">
        <f>SUM(F82:F85)</f>
        <v>25</v>
      </c>
      <c r="G81" s="355">
        <f>F81-E81</f>
        <v>-89</v>
      </c>
      <c r="H81" s="373">
        <f t="shared" si="5"/>
        <v>21.929824561403507</v>
      </c>
    </row>
    <row r="82" spans="1:8" s="38" customFormat="1" ht="33" customHeight="1">
      <c r="A82" s="365" t="s">
        <v>306</v>
      </c>
      <c r="B82" s="363" t="s">
        <v>204</v>
      </c>
      <c r="C82" s="374"/>
      <c r="D82" s="374"/>
      <c r="E82" s="374">
        <f>'6.2. Інша інфо_2'!M34</f>
        <v>0</v>
      </c>
      <c r="F82" s="374">
        <f>'6.2. Інша інфо_2'!N34</f>
        <v>0</v>
      </c>
      <c r="G82" s="375">
        <f>F82-E82</f>
        <v>0</v>
      </c>
      <c r="H82" s="371" t="e">
        <f t="shared" si="5"/>
        <v>#DIV/0!</v>
      </c>
    </row>
    <row r="83" spans="1:8" s="38" customFormat="1" ht="33" customHeight="1">
      <c r="A83" s="365" t="s">
        <v>307</v>
      </c>
      <c r="B83" s="363" t="s">
        <v>205</v>
      </c>
      <c r="C83" s="374"/>
      <c r="D83" s="374"/>
      <c r="E83" s="374">
        <f>'6.2. Інша інфо_2'!Q34</f>
        <v>0</v>
      </c>
      <c r="F83" s="374">
        <f>'6.2. Інша інфо_2'!R34</f>
        <v>0</v>
      </c>
      <c r="G83" s="375">
        <f>F83-E83</f>
        <v>0</v>
      </c>
      <c r="H83" s="371" t="e">
        <f t="shared" si="5"/>
        <v>#DIV/0!</v>
      </c>
    </row>
    <row r="84" spans="1:8" s="38" customFormat="1" ht="33" customHeight="1">
      <c r="A84" s="365" t="s">
        <v>171</v>
      </c>
      <c r="B84" s="363" t="s">
        <v>206</v>
      </c>
      <c r="C84" s="374"/>
      <c r="D84" s="303">
        <v>25</v>
      </c>
      <c r="E84" s="303">
        <f>'6.2. Інша інфо_2'!U34</f>
        <v>114</v>
      </c>
      <c r="F84" s="303">
        <f>'6.2. Інша інфо_2'!V34</f>
        <v>25</v>
      </c>
      <c r="G84" s="303">
        <f>F84-E84</f>
        <v>-89</v>
      </c>
      <c r="H84" s="371">
        <f t="shared" si="5"/>
        <v>21.929824561403507</v>
      </c>
    </row>
    <row r="85" spans="1:8" s="38" customFormat="1" ht="33" customHeight="1">
      <c r="A85" s="365" t="s">
        <v>308</v>
      </c>
      <c r="B85" s="363" t="s">
        <v>207</v>
      </c>
      <c r="C85" s="374"/>
      <c r="D85" s="374"/>
      <c r="E85" s="374">
        <f>'6.2. Інша інфо_2'!Y34</f>
        <v>0</v>
      </c>
      <c r="F85" s="374">
        <f>'6.2. Інша інфо_2'!Z34</f>
        <v>0</v>
      </c>
      <c r="G85" s="375">
        <f>F85-E85</f>
        <v>0</v>
      </c>
      <c r="H85" s="371" t="e">
        <f t="shared" si="5"/>
        <v>#DIV/0!</v>
      </c>
    </row>
    <row r="86" spans="1:8" s="38" customFormat="1" ht="27.75" customHeight="1" thickBot="1">
      <c r="A86" s="460" t="s">
        <v>134</v>
      </c>
      <c r="B86" s="461"/>
      <c r="C86" s="461"/>
      <c r="D86" s="461"/>
      <c r="E86" s="461"/>
      <c r="F86" s="461"/>
      <c r="G86" s="461"/>
      <c r="H86" s="462"/>
    </row>
    <row r="87" spans="1:8" s="38" customFormat="1" ht="33" customHeight="1">
      <c r="A87" s="376" t="s">
        <v>278</v>
      </c>
      <c r="B87" s="377">
        <v>5040</v>
      </c>
      <c r="C87" s="378">
        <f>(C46/C25)*100</f>
        <v>0.52324411350372302</v>
      </c>
      <c r="D87" s="378">
        <f t="shared" ref="D87:F87" si="8">(D46/D25)*100</f>
        <v>0.2662749058855936</v>
      </c>
      <c r="E87" s="378">
        <f t="shared" si="8"/>
        <v>0.58767772511848337</v>
      </c>
      <c r="F87" s="378">
        <f t="shared" si="8"/>
        <v>0.2662749058855936</v>
      </c>
      <c r="G87" s="379">
        <f>F87-E87</f>
        <v>-0.32140281923288977</v>
      </c>
      <c r="H87" s="380">
        <f t="shared" si="5"/>
        <v>45.309681566016337</v>
      </c>
    </row>
    <row r="88" spans="1:8" s="38" customFormat="1" ht="33" customHeight="1">
      <c r="A88" s="376" t="s">
        <v>279</v>
      </c>
      <c r="B88" s="377">
        <v>5020</v>
      </c>
      <c r="C88" s="378">
        <f>(C46/C99)*100</f>
        <v>5.5823939881910896</v>
      </c>
      <c r="D88" s="378">
        <f>(D46/D99)*100</f>
        <v>1.6811594202898552</v>
      </c>
      <c r="E88" s="378">
        <f>(E46/E99)*100</f>
        <v>9.6049573973663822</v>
      </c>
      <c r="F88" s="378">
        <f>(F46/F99)*100</f>
        <v>1.6811594202898552</v>
      </c>
      <c r="G88" s="379">
        <f>F88-E88</f>
        <v>-7.9237979770765268</v>
      </c>
      <c r="H88" s="380">
        <f t="shared" si="5"/>
        <v>17.503038803179059</v>
      </c>
    </row>
    <row r="89" spans="1:8" s="38" customFormat="1" ht="33" customHeight="1">
      <c r="A89" s="376" t="s">
        <v>280</v>
      </c>
      <c r="B89" s="377">
        <v>5030</v>
      </c>
      <c r="C89" s="378">
        <f>(C46/C100)*100</f>
        <v>12.667478684531059</v>
      </c>
      <c r="D89" s="378">
        <f t="shared" ref="D89:F89" si="9">(D46/D100)*100</f>
        <v>3.4238488783943333</v>
      </c>
      <c r="E89" s="378">
        <f t="shared" si="9"/>
        <v>14.657210401891252</v>
      </c>
      <c r="F89" s="378">
        <f t="shared" si="9"/>
        <v>3.4238488783943333</v>
      </c>
      <c r="G89" s="379">
        <f>F89-E89</f>
        <v>-11.233361523496919</v>
      </c>
      <c r="H89" s="380">
        <f t="shared" si="5"/>
        <v>23.35948508969037</v>
      </c>
    </row>
    <row r="90" spans="1:8" s="38" customFormat="1" ht="33" customHeight="1">
      <c r="A90" s="376" t="s">
        <v>140</v>
      </c>
      <c r="B90" s="377">
        <v>5110</v>
      </c>
      <c r="C90" s="378">
        <f>C100/C103</f>
        <v>0.78790786948176583</v>
      </c>
      <c r="D90" s="378">
        <f t="shared" ref="D90:F90" si="10">D100/D103</f>
        <v>0.96469248291571752</v>
      </c>
      <c r="E90" s="378">
        <f t="shared" si="10"/>
        <v>1.901123595505618</v>
      </c>
      <c r="F90" s="378">
        <f t="shared" si="10"/>
        <v>0.96469248291571752</v>
      </c>
      <c r="G90" s="379">
        <f>F90-E90</f>
        <v>-0.93643111258990053</v>
      </c>
      <c r="H90" s="380">
        <f t="shared" si="5"/>
        <v>50.743280720743996</v>
      </c>
    </row>
    <row r="91" spans="1:8" s="38" customFormat="1" ht="33" customHeight="1" thickBot="1">
      <c r="A91" s="376" t="s">
        <v>281</v>
      </c>
      <c r="B91" s="377">
        <v>5220</v>
      </c>
      <c r="C91" s="378">
        <f>C96/C95</f>
        <v>0.50883935434281324</v>
      </c>
      <c r="D91" s="378">
        <f>D96/D95</f>
        <v>0.61010558069381604</v>
      </c>
      <c r="E91" s="378">
        <f>E96/E95</f>
        <v>0.48522895125553916</v>
      </c>
      <c r="F91" s="378">
        <f>F96/F95</f>
        <v>0.61010558069381604</v>
      </c>
      <c r="G91" s="379">
        <f>F91-E91</f>
        <v>0.12487662943827688</v>
      </c>
      <c r="H91" s="380">
        <f t="shared" si="5"/>
        <v>125.73560978073468</v>
      </c>
    </row>
    <row r="92" spans="1:8" s="38" customFormat="1" ht="30.75" customHeight="1" thickBot="1">
      <c r="A92" s="444" t="s">
        <v>252</v>
      </c>
      <c r="B92" s="445"/>
      <c r="C92" s="445"/>
      <c r="D92" s="445"/>
      <c r="E92" s="445"/>
      <c r="F92" s="445"/>
      <c r="G92" s="445"/>
      <c r="H92" s="446"/>
    </row>
    <row r="93" spans="1:8" s="38" customFormat="1" ht="33" customHeight="1">
      <c r="A93" s="357" t="s">
        <v>272</v>
      </c>
      <c r="B93" s="366">
        <v>6000</v>
      </c>
      <c r="C93" s="361">
        <v>639</v>
      </c>
      <c r="D93" s="361">
        <v>517</v>
      </c>
      <c r="E93" s="361">
        <v>697</v>
      </c>
      <c r="F93" s="361">
        <v>517</v>
      </c>
      <c r="G93" s="355">
        <f>F93-E93</f>
        <v>-180</v>
      </c>
      <c r="H93" s="356">
        <f>(F93/E93)*100</f>
        <v>74.175035868005736</v>
      </c>
    </row>
    <row r="94" spans="1:8" s="38" customFormat="1" ht="33" customHeight="1">
      <c r="A94" s="365" t="s">
        <v>273</v>
      </c>
      <c r="B94" s="366">
        <v>6001</v>
      </c>
      <c r="C94" s="335">
        <f>C95-C96</f>
        <v>639</v>
      </c>
      <c r="D94" s="335">
        <f>D95-D96</f>
        <v>517</v>
      </c>
      <c r="E94" s="335">
        <f>E95-E96</f>
        <v>697</v>
      </c>
      <c r="F94" s="335">
        <f>F95-F96</f>
        <v>517</v>
      </c>
      <c r="G94" s="303">
        <f t="shared" ref="G94:G107" si="11">F94-E94</f>
        <v>-180</v>
      </c>
      <c r="H94" s="41">
        <f t="shared" ref="H94:H107" si="12">(F94/E94)*100</f>
        <v>74.175035868005736</v>
      </c>
    </row>
    <row r="95" spans="1:8" s="38" customFormat="1" ht="33" customHeight="1">
      <c r="A95" s="365" t="s">
        <v>274</v>
      </c>
      <c r="B95" s="366">
        <v>6002</v>
      </c>
      <c r="C95" s="335">
        <v>1301</v>
      </c>
      <c r="D95" s="335">
        <v>1326</v>
      </c>
      <c r="E95" s="335">
        <v>1354</v>
      </c>
      <c r="F95" s="335">
        <v>1326</v>
      </c>
      <c r="G95" s="303">
        <f t="shared" si="11"/>
        <v>-28</v>
      </c>
      <c r="H95" s="41">
        <f>(F95/E95)*100</f>
        <v>97.932053175775479</v>
      </c>
    </row>
    <row r="96" spans="1:8" s="38" customFormat="1" ht="27" customHeight="1">
      <c r="A96" s="365" t="s">
        <v>275</v>
      </c>
      <c r="B96" s="366">
        <v>6003</v>
      </c>
      <c r="C96" s="335">
        <v>662</v>
      </c>
      <c r="D96" s="335">
        <v>809</v>
      </c>
      <c r="E96" s="335">
        <v>657</v>
      </c>
      <c r="F96" s="335">
        <v>809</v>
      </c>
      <c r="G96" s="303">
        <f>F96-E96</f>
        <v>152</v>
      </c>
      <c r="H96" s="41">
        <f t="shared" si="12"/>
        <v>123.13546423135465</v>
      </c>
    </row>
    <row r="97" spans="1:8" s="38" customFormat="1" ht="33" customHeight="1">
      <c r="A97" s="357" t="s">
        <v>276</v>
      </c>
      <c r="B97" s="381">
        <v>6010</v>
      </c>
      <c r="C97" s="361">
        <v>1224</v>
      </c>
      <c r="D97" s="361">
        <v>1208</v>
      </c>
      <c r="E97" s="361">
        <v>594</v>
      </c>
      <c r="F97" s="361">
        <v>1208</v>
      </c>
      <c r="G97" s="355">
        <f t="shared" si="11"/>
        <v>614</v>
      </c>
      <c r="H97" s="356">
        <f t="shared" si="12"/>
        <v>203.36700336700338</v>
      </c>
    </row>
    <row r="98" spans="1:8" s="38" customFormat="1" ht="33" customHeight="1">
      <c r="A98" s="365" t="s">
        <v>353</v>
      </c>
      <c r="B98" s="363">
        <v>6011</v>
      </c>
      <c r="C98" s="335">
        <v>715</v>
      </c>
      <c r="D98" s="335">
        <v>665</v>
      </c>
      <c r="E98" s="335">
        <v>94</v>
      </c>
      <c r="F98" s="335">
        <v>665</v>
      </c>
      <c r="G98" s="303">
        <f t="shared" si="11"/>
        <v>571</v>
      </c>
      <c r="H98" s="41">
        <f t="shared" si="12"/>
        <v>707.44680851063833</v>
      </c>
    </row>
    <row r="99" spans="1:8" s="38" customFormat="1" ht="27.75" customHeight="1">
      <c r="A99" s="362" t="s">
        <v>155</v>
      </c>
      <c r="B99" s="369">
        <v>6020</v>
      </c>
      <c r="C99" s="361">
        <f>C93+C97</f>
        <v>1863</v>
      </c>
      <c r="D99" s="361">
        <f>D93+D97</f>
        <v>1725</v>
      </c>
      <c r="E99" s="361">
        <f>E93+E97</f>
        <v>1291</v>
      </c>
      <c r="F99" s="361">
        <f>F93+F97</f>
        <v>1725</v>
      </c>
      <c r="G99" s="355">
        <f t="shared" si="11"/>
        <v>434</v>
      </c>
      <c r="H99" s="356">
        <f t="shared" si="12"/>
        <v>133.61735089078235</v>
      </c>
    </row>
    <row r="100" spans="1:8" s="38" customFormat="1" ht="33" customHeight="1">
      <c r="A100" s="365" t="s">
        <v>106</v>
      </c>
      <c r="B100" s="366">
        <v>6030</v>
      </c>
      <c r="C100" s="335">
        <v>821</v>
      </c>
      <c r="D100" s="335">
        <v>847</v>
      </c>
      <c r="E100" s="335">
        <v>846</v>
      </c>
      <c r="F100" s="335">
        <v>847</v>
      </c>
      <c r="G100" s="303">
        <f t="shared" si="11"/>
        <v>1</v>
      </c>
      <c r="H100" s="41">
        <f t="shared" si="12"/>
        <v>100.11820330969267</v>
      </c>
    </row>
    <row r="101" spans="1:8" s="38" customFormat="1" ht="33" customHeight="1">
      <c r="A101" s="365" t="s">
        <v>113</v>
      </c>
      <c r="B101" s="366">
        <v>6040</v>
      </c>
      <c r="C101" s="335">
        <v>0</v>
      </c>
      <c r="D101" s="335">
        <v>0</v>
      </c>
      <c r="E101" s="335">
        <v>0</v>
      </c>
      <c r="F101" s="335">
        <v>0</v>
      </c>
      <c r="G101" s="303">
        <f t="shared" si="11"/>
        <v>0</v>
      </c>
      <c r="H101" s="254" t="e">
        <f t="shared" si="12"/>
        <v>#DIV/0!</v>
      </c>
    </row>
    <row r="102" spans="1:8" s="38" customFormat="1" ht="33" customHeight="1">
      <c r="A102" s="365" t="s">
        <v>114</v>
      </c>
      <c r="B102" s="363">
        <v>6050</v>
      </c>
      <c r="C102" s="335">
        <v>1042</v>
      </c>
      <c r="D102" s="335">
        <v>878</v>
      </c>
      <c r="E102" s="335">
        <v>445</v>
      </c>
      <c r="F102" s="335">
        <v>878</v>
      </c>
      <c r="G102" s="303">
        <f t="shared" si="11"/>
        <v>433</v>
      </c>
      <c r="H102" s="41">
        <f t="shared" si="12"/>
        <v>197.30337078651687</v>
      </c>
    </row>
    <row r="103" spans="1:8" s="38" customFormat="1" ht="27.75" customHeight="1">
      <c r="A103" s="362" t="s">
        <v>156</v>
      </c>
      <c r="B103" s="369">
        <v>6060</v>
      </c>
      <c r="C103" s="361">
        <f>SUM(C101:C102)</f>
        <v>1042</v>
      </c>
      <c r="D103" s="361">
        <f>SUM(D101:D102)</f>
        <v>878</v>
      </c>
      <c r="E103" s="361">
        <f>SUM(E101:E102)</f>
        <v>445</v>
      </c>
      <c r="F103" s="361">
        <f>SUM(F101:F102)</f>
        <v>878</v>
      </c>
      <c r="G103" s="355">
        <f t="shared" si="11"/>
        <v>433</v>
      </c>
      <c r="H103" s="356">
        <f t="shared" si="12"/>
        <v>197.30337078651687</v>
      </c>
    </row>
    <row r="104" spans="1:8" s="38" customFormat="1" ht="28.5" customHeight="1">
      <c r="A104" s="365" t="s">
        <v>340</v>
      </c>
      <c r="B104" s="366">
        <v>6070</v>
      </c>
      <c r="C104" s="335">
        <v>0</v>
      </c>
      <c r="D104" s="335">
        <v>0</v>
      </c>
      <c r="E104" s="335"/>
      <c r="F104" s="335">
        <v>0</v>
      </c>
      <c r="G104" s="355">
        <f t="shared" si="11"/>
        <v>0</v>
      </c>
      <c r="H104" s="358" t="e">
        <f t="shared" si="12"/>
        <v>#DIV/0!</v>
      </c>
    </row>
    <row r="105" spans="1:8" s="38" customFormat="1" ht="28.5" customHeight="1">
      <c r="A105" s="365" t="s">
        <v>341</v>
      </c>
      <c r="B105" s="363">
        <v>6080</v>
      </c>
      <c r="C105" s="335">
        <v>0</v>
      </c>
      <c r="D105" s="335">
        <v>0</v>
      </c>
      <c r="E105" s="335"/>
      <c r="F105" s="335">
        <v>0</v>
      </c>
      <c r="G105" s="355">
        <f t="shared" si="11"/>
        <v>0</v>
      </c>
      <c r="H105" s="358" t="e">
        <f t="shared" si="12"/>
        <v>#DIV/0!</v>
      </c>
    </row>
    <row r="106" spans="1:8" s="38" customFormat="1" ht="27.75" customHeight="1">
      <c r="A106" s="362" t="s">
        <v>342</v>
      </c>
      <c r="B106" s="369">
        <v>6090</v>
      </c>
      <c r="C106" s="361">
        <f>C100+C103</f>
        <v>1863</v>
      </c>
      <c r="D106" s="361">
        <f>D100+D103</f>
        <v>1725</v>
      </c>
      <c r="E106" s="361">
        <f>E100+E103</f>
        <v>1291</v>
      </c>
      <c r="F106" s="361">
        <f>F100+F103</f>
        <v>1725</v>
      </c>
      <c r="G106" s="355">
        <f t="shared" si="11"/>
        <v>434</v>
      </c>
      <c r="H106" s="356">
        <f t="shared" si="12"/>
        <v>133.61735089078235</v>
      </c>
    </row>
    <row r="107" spans="1:8" s="38" customFormat="1" ht="27.75" customHeight="1" thickBot="1">
      <c r="A107" s="362" t="s">
        <v>343</v>
      </c>
      <c r="B107" s="382">
        <v>6099</v>
      </c>
      <c r="C107" s="383">
        <f>C99-C106</f>
        <v>0</v>
      </c>
      <c r="D107" s="383">
        <f>D99-D106</f>
        <v>0</v>
      </c>
      <c r="E107" s="383">
        <f>E99-E106</f>
        <v>0</v>
      </c>
      <c r="F107" s="383">
        <f>F99-F106</f>
        <v>0</v>
      </c>
      <c r="G107" s="375">
        <f t="shared" si="11"/>
        <v>0</v>
      </c>
      <c r="H107" s="358" t="e">
        <f t="shared" si="12"/>
        <v>#DIV/0!</v>
      </c>
    </row>
    <row r="108" spans="1:8" s="38" customFormat="1" ht="26.25" customHeight="1" thickBot="1">
      <c r="A108" s="447" t="s">
        <v>253</v>
      </c>
      <c r="B108" s="448"/>
      <c r="C108" s="448"/>
      <c r="D108" s="448"/>
      <c r="E108" s="448"/>
      <c r="F108" s="448"/>
      <c r="G108" s="448"/>
      <c r="H108" s="449"/>
    </row>
    <row r="109" spans="1:8" s="38" customFormat="1" ht="27.75" customHeight="1">
      <c r="A109" s="362" t="s">
        <v>294</v>
      </c>
      <c r="B109" s="369" t="s">
        <v>254</v>
      </c>
      <c r="C109" s="383">
        <f>SUM(C110:C112)</f>
        <v>0</v>
      </c>
      <c r="D109" s="383">
        <f>SUM(D110:D112)</f>
        <v>0</v>
      </c>
      <c r="E109" s="383">
        <f>SUM(E110:E112)</f>
        <v>0</v>
      </c>
      <c r="F109" s="383">
        <f>SUM(F110:F112)</f>
        <v>0</v>
      </c>
      <c r="G109" s="375">
        <f t="shared" ref="G109:G116" si="13">F109-E109</f>
        <v>0</v>
      </c>
      <c r="H109" s="358" t="e">
        <f t="shared" ref="H109:H118" si="14">(F109/E109)*100</f>
        <v>#DIV/0!</v>
      </c>
    </row>
    <row r="110" spans="1:8" s="38" customFormat="1" ht="30" customHeight="1">
      <c r="A110" s="365" t="s">
        <v>309</v>
      </c>
      <c r="B110" s="366" t="s">
        <v>256</v>
      </c>
      <c r="C110" s="384">
        <v>0</v>
      </c>
      <c r="D110" s="384">
        <v>0</v>
      </c>
      <c r="E110" s="384">
        <f>'6.1. Інша інфо_1'!F51</f>
        <v>0</v>
      </c>
      <c r="F110" s="384">
        <f>'6.1. Інша інфо_1'!H51</f>
        <v>0</v>
      </c>
      <c r="G110" s="375">
        <f t="shared" si="13"/>
        <v>0</v>
      </c>
      <c r="H110" s="254" t="e">
        <f t="shared" si="14"/>
        <v>#DIV/0!</v>
      </c>
    </row>
    <row r="111" spans="1:8" s="38" customFormat="1" ht="29.25" customHeight="1">
      <c r="A111" s="365" t="s">
        <v>310</v>
      </c>
      <c r="B111" s="366" t="s">
        <v>257</v>
      </c>
      <c r="C111" s="384">
        <v>0</v>
      </c>
      <c r="D111" s="384">
        <v>0</v>
      </c>
      <c r="E111" s="384">
        <f>'6.1. Інша інфо_1'!F53</f>
        <v>0</v>
      </c>
      <c r="F111" s="384">
        <f>'6.1. Інша інфо_1'!H53</f>
        <v>0</v>
      </c>
      <c r="G111" s="375">
        <f t="shared" si="13"/>
        <v>0</v>
      </c>
      <c r="H111" s="254" t="e">
        <f t="shared" si="14"/>
        <v>#DIV/0!</v>
      </c>
    </row>
    <row r="112" spans="1:8" s="38" customFormat="1" ht="33" customHeight="1">
      <c r="A112" s="365" t="s">
        <v>311</v>
      </c>
      <c r="B112" s="366" t="s">
        <v>258</v>
      </c>
      <c r="C112" s="384">
        <v>0</v>
      </c>
      <c r="D112" s="384">
        <v>0</v>
      </c>
      <c r="E112" s="384">
        <f>'6.1. Інша інфо_1'!F55</f>
        <v>0</v>
      </c>
      <c r="F112" s="384">
        <f>'6.1. Інша інфо_1'!H55</f>
        <v>0</v>
      </c>
      <c r="G112" s="375">
        <f t="shared" si="13"/>
        <v>0</v>
      </c>
      <c r="H112" s="254" t="e">
        <f t="shared" si="14"/>
        <v>#DIV/0!</v>
      </c>
    </row>
    <row r="113" spans="1:9" s="38" customFormat="1" ht="27.75" customHeight="1">
      <c r="A113" s="362" t="s">
        <v>295</v>
      </c>
      <c r="B113" s="369" t="s">
        <v>255</v>
      </c>
      <c r="C113" s="383">
        <v>0</v>
      </c>
      <c r="D113" s="383">
        <v>0</v>
      </c>
      <c r="E113" s="383">
        <f>SUM(E114:E116)</f>
        <v>0</v>
      </c>
      <c r="F113" s="383">
        <f>SUM(F114:F116)</f>
        <v>0</v>
      </c>
      <c r="G113" s="375">
        <f t="shared" si="13"/>
        <v>0</v>
      </c>
      <c r="H113" s="358" t="e">
        <f t="shared" si="14"/>
        <v>#DIV/0!</v>
      </c>
    </row>
    <row r="114" spans="1:9" s="38" customFormat="1" ht="29.25" customHeight="1">
      <c r="A114" s="365" t="s">
        <v>309</v>
      </c>
      <c r="B114" s="366" t="s">
        <v>259</v>
      </c>
      <c r="C114" s="384">
        <v>0</v>
      </c>
      <c r="D114" s="384">
        <v>0</v>
      </c>
      <c r="E114" s="384">
        <f>'6.1. Інша інфо_1'!J51</f>
        <v>0</v>
      </c>
      <c r="F114" s="384">
        <f>'6.1. Інша інфо_1'!L51</f>
        <v>0</v>
      </c>
      <c r="G114" s="375">
        <f t="shared" si="13"/>
        <v>0</v>
      </c>
      <c r="H114" s="254" t="e">
        <f t="shared" si="14"/>
        <v>#DIV/0!</v>
      </c>
    </row>
    <row r="115" spans="1:9" s="38" customFormat="1" ht="28.5" customHeight="1">
      <c r="A115" s="365" t="s">
        <v>310</v>
      </c>
      <c r="B115" s="366" t="s">
        <v>260</v>
      </c>
      <c r="C115" s="384">
        <v>0</v>
      </c>
      <c r="D115" s="384">
        <v>0</v>
      </c>
      <c r="E115" s="384">
        <f>'6.1. Інша інфо_1'!J53</f>
        <v>0</v>
      </c>
      <c r="F115" s="384">
        <f>'6.1. Інша інфо_1'!L53</f>
        <v>0</v>
      </c>
      <c r="G115" s="375">
        <f t="shared" si="13"/>
        <v>0</v>
      </c>
      <c r="H115" s="254" t="e">
        <f t="shared" si="14"/>
        <v>#DIV/0!</v>
      </c>
    </row>
    <row r="116" spans="1:9" s="38" customFormat="1" ht="26.25" customHeight="1" thickBot="1">
      <c r="A116" s="365" t="s">
        <v>311</v>
      </c>
      <c r="B116" s="366" t="s">
        <v>261</v>
      </c>
      <c r="C116" s="384">
        <v>0</v>
      </c>
      <c r="D116" s="384">
        <v>0</v>
      </c>
      <c r="E116" s="384">
        <f>'6.1. Інша інфо_1'!J55</f>
        <v>0</v>
      </c>
      <c r="F116" s="384">
        <f>'6.1. Інша інфо_1'!L55</f>
        <v>0</v>
      </c>
      <c r="G116" s="375">
        <f t="shared" si="13"/>
        <v>0</v>
      </c>
      <c r="H116" s="254" t="e">
        <f t="shared" si="14"/>
        <v>#DIV/0!</v>
      </c>
    </row>
    <row r="117" spans="1:9" s="38" customFormat="1" ht="26.25" customHeight="1" thickBot="1">
      <c r="A117" s="447" t="s">
        <v>262</v>
      </c>
      <c r="B117" s="448"/>
      <c r="C117" s="448"/>
      <c r="D117" s="448"/>
      <c r="E117" s="448"/>
      <c r="F117" s="448"/>
      <c r="G117" s="448"/>
      <c r="H117" s="449"/>
    </row>
    <row r="118" spans="1:9" s="38" customFormat="1" ht="64.5" customHeight="1">
      <c r="A118" s="357" t="s">
        <v>448</v>
      </c>
      <c r="B118" s="385" t="s">
        <v>263</v>
      </c>
      <c r="C118" s="386">
        <f>SUM(C119:C121)</f>
        <v>95</v>
      </c>
      <c r="D118" s="386">
        <f>SUM(D119:D121)</f>
        <v>88</v>
      </c>
      <c r="E118" s="386">
        <f>SUM(E119:E121)</f>
        <v>95</v>
      </c>
      <c r="F118" s="386">
        <f>SUM(F119:F121)</f>
        <v>88</v>
      </c>
      <c r="G118" s="386">
        <f>F118-E118</f>
        <v>-7</v>
      </c>
      <c r="H118" s="387">
        <f t="shared" si="14"/>
        <v>92.631578947368425</v>
      </c>
    </row>
    <row r="119" spans="1:9" s="38" customFormat="1" ht="27" customHeight="1">
      <c r="A119" s="365" t="s">
        <v>167</v>
      </c>
      <c r="B119" s="366" t="s">
        <v>264</v>
      </c>
      <c r="C119" s="388">
        <f>'6.1. Інша інфо_1'!C11</f>
        <v>1</v>
      </c>
      <c r="D119" s="388">
        <f>'6.1. Інша інфо_1'!I11</f>
        <v>1</v>
      </c>
      <c r="E119" s="388">
        <f>'6.1. Інша інфо_1'!F11</f>
        <v>1</v>
      </c>
      <c r="F119" s="388">
        <f>'6.1. Інша інфо_1'!I11</f>
        <v>1</v>
      </c>
      <c r="G119" s="386">
        <f>F119-E119</f>
        <v>0</v>
      </c>
      <c r="H119" s="389">
        <f>(F119/E119)*100</f>
        <v>100</v>
      </c>
    </row>
    <row r="120" spans="1:9" s="38" customFormat="1" ht="28.5" customHeight="1">
      <c r="A120" s="365" t="s">
        <v>166</v>
      </c>
      <c r="B120" s="366" t="s">
        <v>265</v>
      </c>
      <c r="C120" s="388">
        <f>'6.1. Інша інфо_1'!C12</f>
        <v>5</v>
      </c>
      <c r="D120" s="388">
        <f>'6.1. Інша інфо_1'!I12</f>
        <v>5</v>
      </c>
      <c r="E120" s="388">
        <f>'6.1. Інша інфо_1'!F12</f>
        <v>5</v>
      </c>
      <c r="F120" s="388">
        <f>'6.1. Інша інфо_1'!I12</f>
        <v>5</v>
      </c>
      <c r="G120" s="386">
        <f t="shared" ref="G120:G124" si="15">F120-E120</f>
        <v>0</v>
      </c>
      <c r="H120" s="389">
        <f t="shared" ref="H120:H126" si="16">(F120/E120)*100</f>
        <v>100</v>
      </c>
    </row>
    <row r="121" spans="1:9" s="38" customFormat="1" ht="27" customHeight="1">
      <c r="A121" s="365" t="s">
        <v>168</v>
      </c>
      <c r="B121" s="366" t="s">
        <v>266</v>
      </c>
      <c r="C121" s="388">
        <f>'6.1. Інша інфо_1'!C13</f>
        <v>89</v>
      </c>
      <c r="D121" s="388">
        <f>'6.1. Інша інфо_1'!I13</f>
        <v>82</v>
      </c>
      <c r="E121" s="388">
        <f>'6.1. Інша інфо_1'!F13</f>
        <v>89</v>
      </c>
      <c r="F121" s="388">
        <f>'6.1. Інша інфо_1'!I13</f>
        <v>82</v>
      </c>
      <c r="G121" s="386">
        <f t="shared" si="15"/>
        <v>-7</v>
      </c>
      <c r="H121" s="389">
        <f t="shared" si="16"/>
        <v>92.134831460674164</v>
      </c>
    </row>
    <row r="122" spans="1:9" s="38" customFormat="1" ht="27.75" customHeight="1">
      <c r="A122" s="362" t="s">
        <v>5</v>
      </c>
      <c r="B122" s="369" t="s">
        <v>267</v>
      </c>
      <c r="C122" s="361">
        <f>C54</f>
        <v>6498</v>
      </c>
      <c r="D122" s="361">
        <f>D54</f>
        <v>3599</v>
      </c>
      <c r="E122" s="361">
        <f>E54</f>
        <v>6856</v>
      </c>
      <c r="F122" s="361">
        <f>F54</f>
        <v>3599</v>
      </c>
      <c r="G122" s="355">
        <f t="shared" si="15"/>
        <v>-3257</v>
      </c>
      <c r="H122" s="356">
        <f t="shared" si="16"/>
        <v>52.49416569428238</v>
      </c>
    </row>
    <row r="123" spans="1:9" s="38" customFormat="1" ht="44.25" customHeight="1">
      <c r="A123" s="357" t="s">
        <v>541</v>
      </c>
      <c r="B123" s="385" t="s">
        <v>268</v>
      </c>
      <c r="C123" s="355">
        <f>'6.1. Інша інфо_1'!C22:E22</f>
        <v>5700</v>
      </c>
      <c r="D123" s="361">
        <f>'6.1. Інша інфо_1'!I22</f>
        <v>5842.5324675324673</v>
      </c>
      <c r="E123" s="355">
        <f>'6.1. Інша інфо_1'!F22</f>
        <v>6014.0350877192977</v>
      </c>
      <c r="F123" s="355">
        <f>'6.1. Інша інфо_1'!I22</f>
        <v>5842.5324675324673</v>
      </c>
      <c r="G123" s="355">
        <f t="shared" si="15"/>
        <v>-171.50262018683043</v>
      </c>
      <c r="H123" s="356">
        <f t="shared" si="16"/>
        <v>97.148293655003116</v>
      </c>
    </row>
    <row r="124" spans="1:9" s="38" customFormat="1" ht="28.5" customHeight="1">
      <c r="A124" s="365" t="s">
        <v>167</v>
      </c>
      <c r="B124" s="366" t="s">
        <v>269</v>
      </c>
      <c r="C124" s="335">
        <f>'6.1. Інша інфо_1'!C23:E23</f>
        <v>15000</v>
      </c>
      <c r="D124" s="335">
        <f>'6.1. Інша інфо_1'!I23</f>
        <v>14500</v>
      </c>
      <c r="E124" s="335">
        <f>'6.1. Інша інфо_1'!F23</f>
        <v>13333.333333333334</v>
      </c>
      <c r="F124" s="335">
        <f>'6.1. Інша інфо_1'!I23</f>
        <v>14500</v>
      </c>
      <c r="G124" s="303">
        <f t="shared" si="15"/>
        <v>1166.6666666666661</v>
      </c>
      <c r="H124" s="41">
        <f t="shared" si="16"/>
        <v>108.74999999999999</v>
      </c>
    </row>
    <row r="125" spans="1:9" s="38" customFormat="1" ht="30" customHeight="1">
      <c r="A125" s="365" t="s">
        <v>166</v>
      </c>
      <c r="B125" s="366" t="s">
        <v>270</v>
      </c>
      <c r="C125" s="335">
        <f>'6.1. Інша інфо_1'!C24:E24</f>
        <v>7700</v>
      </c>
      <c r="D125" s="335">
        <f>'6.1. Інша інфо_1'!I24</f>
        <v>8688.8888888888905</v>
      </c>
      <c r="E125" s="335">
        <f>'6.1. Інша інфо_1'!F24</f>
        <v>9933.3333333333339</v>
      </c>
      <c r="F125" s="335">
        <f>'6.1. Інша інфо_1'!I24</f>
        <v>8688.8888888888905</v>
      </c>
      <c r="G125" s="303">
        <f>F125-E125</f>
        <v>-1244.4444444444434</v>
      </c>
      <c r="H125" s="41">
        <f t="shared" si="16"/>
        <v>87.472035794183455</v>
      </c>
    </row>
    <row r="126" spans="1:9" s="38" customFormat="1" ht="33" customHeight="1">
      <c r="A126" s="365" t="s">
        <v>168</v>
      </c>
      <c r="B126" s="363" t="s">
        <v>271</v>
      </c>
      <c r="C126" s="335">
        <f>'6.1. Інша інфо_1'!C25:E25</f>
        <v>5483.1460674157306</v>
      </c>
      <c r="D126" s="335">
        <f>'6.1. Інша інфо_1'!I25</f>
        <v>5692.3076923076924</v>
      </c>
      <c r="E126" s="335">
        <f>'6.1. Інша інфо_1'!F25</f>
        <v>5711.6104868913853</v>
      </c>
      <c r="F126" s="335">
        <f>'6.1. Інша інфо_1'!I25</f>
        <v>5692.3076923076924</v>
      </c>
      <c r="G126" s="303">
        <v>-20</v>
      </c>
      <c r="H126" s="41">
        <f t="shared" si="16"/>
        <v>99.662042875157638</v>
      </c>
    </row>
    <row r="127" spans="1:9" ht="74.25" customHeight="1">
      <c r="A127" s="44" t="s">
        <v>375</v>
      </c>
      <c r="B127" s="45"/>
      <c r="C127" s="454" t="s">
        <v>80</v>
      </c>
      <c r="D127" s="455"/>
      <c r="E127" s="455"/>
      <c r="F127" s="455"/>
      <c r="G127" s="453" t="s">
        <v>509</v>
      </c>
      <c r="H127" s="453"/>
    </row>
    <row r="128" spans="1:9" s="47" customFormat="1" ht="20.100000000000001" customHeight="1">
      <c r="A128" s="340" t="s">
        <v>65</v>
      </c>
      <c r="B128" s="348"/>
      <c r="C128" s="456" t="s">
        <v>66</v>
      </c>
      <c r="D128" s="456"/>
      <c r="E128" s="456"/>
      <c r="F128" s="456"/>
      <c r="G128" s="452" t="s">
        <v>77</v>
      </c>
      <c r="H128" s="452"/>
      <c r="I128" s="35"/>
    </row>
    <row r="129" spans="1:1">
      <c r="A129" s="48"/>
    </row>
    <row r="130" spans="1:1">
      <c r="A130" s="48"/>
    </row>
    <row r="131" spans="1:1">
      <c r="A131" s="48"/>
    </row>
    <row r="132" spans="1:1">
      <c r="A132" s="48"/>
    </row>
    <row r="133" spans="1:1">
      <c r="A133" s="48"/>
    </row>
    <row r="134" spans="1:1">
      <c r="A134" s="48"/>
    </row>
    <row r="135" spans="1:1">
      <c r="A135" s="48"/>
    </row>
    <row r="136" spans="1:1">
      <c r="A136" s="48"/>
    </row>
    <row r="137" spans="1:1">
      <c r="A137" s="48"/>
    </row>
    <row r="138" spans="1:1">
      <c r="A138" s="48"/>
    </row>
    <row r="139" spans="1:1">
      <c r="A139" s="48"/>
    </row>
    <row r="140" spans="1:1">
      <c r="A140" s="48"/>
    </row>
    <row r="141" spans="1:1">
      <c r="A141" s="48"/>
    </row>
    <row r="142" spans="1:1">
      <c r="A142" s="48"/>
    </row>
    <row r="143" spans="1:1">
      <c r="A143" s="48"/>
    </row>
    <row r="144" spans="1:1">
      <c r="A144" s="48"/>
    </row>
    <row r="145" spans="1:1">
      <c r="A145" s="48"/>
    </row>
    <row r="146" spans="1:1">
      <c r="A146" s="48"/>
    </row>
    <row r="147" spans="1:1">
      <c r="A147" s="48"/>
    </row>
    <row r="148" spans="1:1">
      <c r="A148" s="48"/>
    </row>
    <row r="149" spans="1:1">
      <c r="A149" s="48"/>
    </row>
    <row r="150" spans="1:1">
      <c r="A150" s="48"/>
    </row>
    <row r="151" spans="1:1">
      <c r="A151" s="48"/>
    </row>
    <row r="152" spans="1:1">
      <c r="A152" s="48"/>
    </row>
    <row r="153" spans="1:1">
      <c r="A153" s="48"/>
    </row>
    <row r="154" spans="1:1">
      <c r="A154" s="48"/>
    </row>
    <row r="155" spans="1:1">
      <c r="A155" s="48"/>
    </row>
    <row r="156" spans="1:1">
      <c r="A156" s="48"/>
    </row>
    <row r="157" spans="1:1">
      <c r="A157" s="48"/>
    </row>
    <row r="158" spans="1:1">
      <c r="A158" s="48"/>
    </row>
    <row r="159" spans="1:1">
      <c r="A159" s="48"/>
    </row>
    <row r="160" spans="1:1">
      <c r="A160" s="48"/>
    </row>
    <row r="161" spans="1:1">
      <c r="A161" s="48"/>
    </row>
    <row r="162" spans="1:1">
      <c r="A162" s="48"/>
    </row>
    <row r="163" spans="1:1">
      <c r="A163" s="48"/>
    </row>
    <row r="164" spans="1:1">
      <c r="A164" s="48"/>
    </row>
    <row r="165" spans="1:1">
      <c r="A165" s="48"/>
    </row>
    <row r="166" spans="1:1">
      <c r="A166" s="48"/>
    </row>
    <row r="167" spans="1:1">
      <c r="A167" s="48"/>
    </row>
    <row r="168" spans="1:1">
      <c r="A168" s="48"/>
    </row>
    <row r="169" spans="1:1">
      <c r="A169" s="48"/>
    </row>
    <row r="170" spans="1:1">
      <c r="A170" s="48"/>
    </row>
    <row r="171" spans="1:1">
      <c r="A171" s="48"/>
    </row>
    <row r="172" spans="1:1">
      <c r="A172" s="48"/>
    </row>
    <row r="173" spans="1:1">
      <c r="A173" s="48"/>
    </row>
    <row r="174" spans="1:1">
      <c r="A174" s="48"/>
    </row>
    <row r="175" spans="1:1">
      <c r="A175" s="48"/>
    </row>
    <row r="176" spans="1:1">
      <c r="A176" s="48"/>
    </row>
    <row r="177" spans="1:1">
      <c r="A177" s="48"/>
    </row>
    <row r="178" spans="1:1">
      <c r="A178" s="48"/>
    </row>
    <row r="179" spans="1:1">
      <c r="A179" s="48"/>
    </row>
    <row r="180" spans="1:1">
      <c r="A180" s="48"/>
    </row>
    <row r="181" spans="1:1">
      <c r="A181" s="48"/>
    </row>
    <row r="182" spans="1:1">
      <c r="A182" s="48"/>
    </row>
    <row r="183" spans="1:1">
      <c r="A183" s="48"/>
    </row>
    <row r="184" spans="1:1">
      <c r="A184" s="48"/>
    </row>
    <row r="185" spans="1:1">
      <c r="A185" s="48"/>
    </row>
    <row r="186" spans="1:1">
      <c r="A186" s="48"/>
    </row>
    <row r="187" spans="1:1">
      <c r="A187" s="48"/>
    </row>
    <row r="188" spans="1:1">
      <c r="A188" s="48"/>
    </row>
    <row r="189" spans="1:1">
      <c r="A189" s="48"/>
    </row>
    <row r="190" spans="1:1">
      <c r="A190" s="48"/>
    </row>
    <row r="191" spans="1:1">
      <c r="A191" s="48"/>
    </row>
    <row r="192" spans="1:1">
      <c r="A192" s="48"/>
    </row>
    <row r="193" spans="1:1">
      <c r="A193" s="48"/>
    </row>
    <row r="194" spans="1:1">
      <c r="A194" s="48"/>
    </row>
    <row r="195" spans="1:1">
      <c r="A195" s="48"/>
    </row>
    <row r="196" spans="1:1">
      <c r="A196" s="48"/>
    </row>
    <row r="197" spans="1:1">
      <c r="A197" s="48"/>
    </row>
    <row r="198" spans="1:1">
      <c r="A198" s="48"/>
    </row>
    <row r="199" spans="1:1">
      <c r="A199" s="48"/>
    </row>
    <row r="200" spans="1:1">
      <c r="A200" s="48"/>
    </row>
    <row r="201" spans="1:1">
      <c r="A201" s="48"/>
    </row>
    <row r="202" spans="1:1">
      <c r="A202" s="48"/>
    </row>
    <row r="203" spans="1:1">
      <c r="A203" s="48"/>
    </row>
    <row r="204" spans="1:1">
      <c r="A204" s="48"/>
    </row>
    <row r="205" spans="1:1">
      <c r="A205" s="48"/>
    </row>
    <row r="206" spans="1:1">
      <c r="A206" s="48"/>
    </row>
    <row r="207" spans="1:1">
      <c r="A207" s="48"/>
    </row>
    <row r="208" spans="1:1">
      <c r="A208" s="48"/>
    </row>
    <row r="209" spans="1:1">
      <c r="A209" s="48"/>
    </row>
    <row r="210" spans="1:1">
      <c r="A210" s="48"/>
    </row>
    <row r="211" spans="1:1">
      <c r="A211" s="48"/>
    </row>
    <row r="212" spans="1:1">
      <c r="A212" s="48"/>
    </row>
    <row r="213" spans="1:1">
      <c r="A213" s="48"/>
    </row>
    <row r="214" spans="1:1">
      <c r="A214" s="48"/>
    </row>
    <row r="215" spans="1:1">
      <c r="A215" s="48"/>
    </row>
    <row r="216" spans="1:1">
      <c r="A216" s="48"/>
    </row>
    <row r="217" spans="1:1">
      <c r="A217" s="48"/>
    </row>
    <row r="218" spans="1:1">
      <c r="A218" s="48"/>
    </row>
    <row r="219" spans="1:1">
      <c r="A219" s="48"/>
    </row>
    <row r="220" spans="1:1">
      <c r="A220" s="48"/>
    </row>
    <row r="221" spans="1:1">
      <c r="A221" s="48"/>
    </row>
    <row r="222" spans="1:1">
      <c r="A222" s="48"/>
    </row>
    <row r="223" spans="1:1">
      <c r="A223" s="48"/>
    </row>
    <row r="224" spans="1:1">
      <c r="A224" s="48"/>
    </row>
    <row r="225" spans="1:1">
      <c r="A225" s="48"/>
    </row>
    <row r="226" spans="1:1">
      <c r="A226" s="48"/>
    </row>
    <row r="227" spans="1:1">
      <c r="A227" s="48"/>
    </row>
    <row r="228" spans="1:1">
      <c r="A228" s="48"/>
    </row>
    <row r="229" spans="1:1">
      <c r="A229" s="48"/>
    </row>
    <row r="230" spans="1:1">
      <c r="A230" s="48"/>
    </row>
    <row r="231" spans="1:1">
      <c r="A231" s="48"/>
    </row>
    <row r="232" spans="1:1">
      <c r="A232" s="48"/>
    </row>
    <row r="233" spans="1:1">
      <c r="A233" s="48"/>
    </row>
    <row r="234" spans="1:1">
      <c r="A234" s="48"/>
    </row>
    <row r="235" spans="1:1">
      <c r="A235" s="48"/>
    </row>
    <row r="236" spans="1:1">
      <c r="A236" s="48"/>
    </row>
    <row r="237" spans="1:1">
      <c r="A237" s="48"/>
    </row>
    <row r="238" spans="1:1">
      <c r="A238" s="48"/>
    </row>
    <row r="239" spans="1:1">
      <c r="A239" s="48"/>
    </row>
    <row r="240" spans="1:1">
      <c r="A240" s="48"/>
    </row>
    <row r="241" spans="1:1">
      <c r="A241" s="48"/>
    </row>
    <row r="242" spans="1:1">
      <c r="A242" s="48"/>
    </row>
    <row r="243" spans="1:1">
      <c r="A243" s="48"/>
    </row>
    <row r="244" spans="1:1">
      <c r="A244" s="48"/>
    </row>
    <row r="245" spans="1:1">
      <c r="A245" s="48"/>
    </row>
    <row r="246" spans="1:1">
      <c r="A246" s="48"/>
    </row>
    <row r="247" spans="1:1">
      <c r="A247" s="48"/>
    </row>
    <row r="248" spans="1:1">
      <c r="A248" s="48"/>
    </row>
    <row r="249" spans="1:1">
      <c r="A249" s="48"/>
    </row>
    <row r="250" spans="1:1">
      <c r="A250" s="48"/>
    </row>
    <row r="251" spans="1:1">
      <c r="A251" s="48"/>
    </row>
    <row r="252" spans="1:1">
      <c r="A252" s="48"/>
    </row>
    <row r="253" spans="1:1">
      <c r="A253" s="48"/>
    </row>
    <row r="254" spans="1:1">
      <c r="A254" s="48"/>
    </row>
    <row r="255" spans="1:1">
      <c r="A255" s="48"/>
    </row>
    <row r="256" spans="1:1">
      <c r="A256" s="48"/>
    </row>
    <row r="257" spans="1:1">
      <c r="A257" s="48"/>
    </row>
    <row r="258" spans="1:1">
      <c r="A258" s="48"/>
    </row>
    <row r="259" spans="1:1">
      <c r="A259" s="48"/>
    </row>
    <row r="260" spans="1:1">
      <c r="A260" s="48"/>
    </row>
    <row r="261" spans="1:1">
      <c r="A261" s="48"/>
    </row>
    <row r="262" spans="1:1">
      <c r="A262" s="48"/>
    </row>
    <row r="263" spans="1:1">
      <c r="A263" s="48"/>
    </row>
    <row r="264" spans="1:1">
      <c r="A264" s="48"/>
    </row>
    <row r="265" spans="1:1">
      <c r="A265" s="48"/>
    </row>
    <row r="266" spans="1:1">
      <c r="A266" s="48"/>
    </row>
    <row r="267" spans="1:1">
      <c r="A267" s="48"/>
    </row>
    <row r="268" spans="1:1">
      <c r="A268" s="48"/>
    </row>
    <row r="269" spans="1:1">
      <c r="A269" s="48"/>
    </row>
    <row r="270" spans="1:1">
      <c r="A270" s="48"/>
    </row>
    <row r="271" spans="1:1">
      <c r="A271" s="48"/>
    </row>
    <row r="272" spans="1:1">
      <c r="A272" s="48"/>
    </row>
    <row r="273" spans="1:1">
      <c r="A273" s="48"/>
    </row>
    <row r="274" spans="1:1">
      <c r="A274" s="48"/>
    </row>
    <row r="275" spans="1:1">
      <c r="A275" s="48"/>
    </row>
    <row r="276" spans="1:1">
      <c r="A276" s="48"/>
    </row>
    <row r="277" spans="1:1">
      <c r="A277" s="48"/>
    </row>
    <row r="278" spans="1:1">
      <c r="A278" s="48"/>
    </row>
    <row r="279" spans="1:1">
      <c r="A279" s="48"/>
    </row>
    <row r="280" spans="1:1">
      <c r="A280" s="48"/>
    </row>
    <row r="281" spans="1:1">
      <c r="A281" s="48"/>
    </row>
    <row r="282" spans="1:1">
      <c r="A282" s="48"/>
    </row>
    <row r="283" spans="1:1">
      <c r="A283" s="48"/>
    </row>
    <row r="284" spans="1:1">
      <c r="A284" s="48"/>
    </row>
    <row r="285" spans="1:1">
      <c r="A285" s="48"/>
    </row>
    <row r="286" spans="1:1">
      <c r="A286" s="48"/>
    </row>
    <row r="287" spans="1:1">
      <c r="A287" s="49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49"/>
    </row>
    <row r="293" spans="1:1">
      <c r="A293" s="49"/>
    </row>
    <row r="294" spans="1:1">
      <c r="A294" s="49"/>
    </row>
    <row r="295" spans="1:1">
      <c r="A295" s="49"/>
    </row>
    <row r="296" spans="1:1">
      <c r="A296" s="49"/>
    </row>
    <row r="297" spans="1:1">
      <c r="A297" s="49"/>
    </row>
    <row r="298" spans="1:1">
      <c r="A298" s="49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49"/>
    </row>
    <row r="304" spans="1:1">
      <c r="A304" s="49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  <row r="329" spans="1:1">
      <c r="A329" s="49"/>
    </row>
    <row r="330" spans="1:1">
      <c r="A330" s="49"/>
    </row>
    <row r="331" spans="1:1">
      <c r="A331" s="49"/>
    </row>
    <row r="332" spans="1:1">
      <c r="A332" s="49"/>
    </row>
    <row r="333" spans="1:1">
      <c r="A333" s="49"/>
    </row>
    <row r="334" spans="1:1">
      <c r="A334" s="49"/>
    </row>
    <row r="335" spans="1:1">
      <c r="A335" s="49"/>
    </row>
    <row r="336" spans="1:1">
      <c r="A336" s="49"/>
    </row>
    <row r="337" spans="1:1">
      <c r="A337" s="49"/>
    </row>
    <row r="338" spans="1:1">
      <c r="A338" s="49"/>
    </row>
    <row r="339" spans="1:1">
      <c r="A339" s="49"/>
    </row>
    <row r="340" spans="1:1">
      <c r="A340" s="49"/>
    </row>
    <row r="341" spans="1:1">
      <c r="A341" s="49"/>
    </row>
    <row r="342" spans="1:1">
      <c r="A342" s="49"/>
    </row>
    <row r="343" spans="1:1">
      <c r="A343" s="49"/>
    </row>
    <row r="344" spans="1:1">
      <c r="A344" s="49"/>
    </row>
    <row r="345" spans="1:1">
      <c r="A345" s="49"/>
    </row>
    <row r="346" spans="1:1">
      <c r="A346" s="49"/>
    </row>
    <row r="347" spans="1:1">
      <c r="A347" s="49"/>
    </row>
    <row r="348" spans="1:1">
      <c r="A348" s="49"/>
    </row>
    <row r="349" spans="1:1">
      <c r="A349" s="49"/>
    </row>
    <row r="350" spans="1:1">
      <c r="A350" s="49"/>
    </row>
    <row r="351" spans="1:1">
      <c r="A351" s="49"/>
    </row>
    <row r="352" spans="1:1">
      <c r="A352" s="49"/>
    </row>
    <row r="353" spans="1:1">
      <c r="A353" s="49"/>
    </row>
    <row r="354" spans="1:1">
      <c r="A354" s="49"/>
    </row>
    <row r="355" spans="1:1">
      <c r="A355" s="49"/>
    </row>
    <row r="356" spans="1:1">
      <c r="A356" s="49"/>
    </row>
    <row r="357" spans="1:1">
      <c r="A357" s="49"/>
    </row>
    <row r="358" spans="1:1">
      <c r="A358" s="49"/>
    </row>
    <row r="359" spans="1:1">
      <c r="A359" s="49"/>
    </row>
    <row r="360" spans="1:1">
      <c r="A360" s="49"/>
    </row>
    <row r="361" spans="1:1">
      <c r="A361" s="49"/>
    </row>
    <row r="362" spans="1:1">
      <c r="A362" s="49"/>
    </row>
    <row r="363" spans="1:1">
      <c r="A363" s="49"/>
    </row>
    <row r="364" spans="1:1">
      <c r="A364" s="49"/>
    </row>
    <row r="365" spans="1:1">
      <c r="A365" s="49"/>
    </row>
    <row r="366" spans="1:1">
      <c r="A366" s="49"/>
    </row>
    <row r="367" spans="1:1">
      <c r="A367" s="49"/>
    </row>
    <row r="368" spans="1:1">
      <c r="A368" s="49"/>
    </row>
    <row r="369" spans="1:1">
      <c r="A369" s="49"/>
    </row>
    <row r="370" spans="1:1">
      <c r="A370" s="49"/>
    </row>
    <row r="371" spans="1:1">
      <c r="A371" s="49"/>
    </row>
    <row r="372" spans="1:1">
      <c r="A372" s="49"/>
    </row>
    <row r="373" spans="1:1">
      <c r="A373" s="49"/>
    </row>
    <row r="374" spans="1:1">
      <c r="A374" s="49"/>
    </row>
    <row r="375" spans="1:1">
      <c r="A375" s="49"/>
    </row>
    <row r="376" spans="1:1">
      <c r="A376" s="49"/>
    </row>
    <row r="377" spans="1:1">
      <c r="A377" s="49"/>
    </row>
    <row r="378" spans="1:1">
      <c r="A378" s="49"/>
    </row>
    <row r="379" spans="1:1">
      <c r="A379" s="49"/>
    </row>
    <row r="380" spans="1:1">
      <c r="A380" s="49"/>
    </row>
    <row r="381" spans="1:1">
      <c r="A381" s="49"/>
    </row>
    <row r="382" spans="1:1">
      <c r="A382" s="49"/>
    </row>
    <row r="383" spans="1:1">
      <c r="A383" s="49"/>
    </row>
    <row r="384" spans="1:1">
      <c r="A384" s="49"/>
    </row>
    <row r="385" spans="1:1">
      <c r="A385" s="49"/>
    </row>
    <row r="386" spans="1:1">
      <c r="A386" s="49"/>
    </row>
    <row r="387" spans="1:1">
      <c r="A387" s="49"/>
    </row>
    <row r="388" spans="1:1">
      <c r="A388" s="49"/>
    </row>
    <row r="389" spans="1:1">
      <c r="A389" s="49"/>
    </row>
    <row r="390" spans="1:1">
      <c r="A390" s="49"/>
    </row>
    <row r="391" spans="1:1">
      <c r="A391" s="49"/>
    </row>
    <row r="392" spans="1:1">
      <c r="A392" s="49"/>
    </row>
    <row r="393" spans="1:1">
      <c r="A393" s="49"/>
    </row>
    <row r="394" spans="1:1">
      <c r="A394" s="49"/>
    </row>
    <row r="395" spans="1:1">
      <c r="A395" s="49"/>
    </row>
    <row r="396" spans="1:1">
      <c r="A396" s="49"/>
    </row>
    <row r="397" spans="1:1">
      <c r="A397" s="49"/>
    </row>
    <row r="398" spans="1:1">
      <c r="A398" s="49"/>
    </row>
    <row r="399" spans="1:1">
      <c r="A399" s="49"/>
    </row>
    <row r="400" spans="1:1">
      <c r="A400" s="49"/>
    </row>
    <row r="401" spans="1:1">
      <c r="A401" s="49"/>
    </row>
    <row r="402" spans="1:1">
      <c r="A402" s="49"/>
    </row>
    <row r="403" spans="1:1">
      <c r="A403" s="49"/>
    </row>
    <row r="404" spans="1:1">
      <c r="A404" s="49"/>
    </row>
    <row r="405" spans="1:1">
      <c r="A405" s="49"/>
    </row>
    <row r="406" spans="1:1">
      <c r="A406" s="49"/>
    </row>
    <row r="407" spans="1:1">
      <c r="A407" s="49"/>
    </row>
    <row r="408" spans="1:1">
      <c r="A408" s="49"/>
    </row>
    <row r="409" spans="1:1">
      <c r="A409" s="49"/>
    </row>
    <row r="410" spans="1:1">
      <c r="A410" s="49"/>
    </row>
    <row r="411" spans="1:1">
      <c r="A411" s="49"/>
    </row>
    <row r="412" spans="1:1">
      <c r="A412" s="49"/>
    </row>
    <row r="413" spans="1:1">
      <c r="A413" s="49"/>
    </row>
    <row r="414" spans="1:1">
      <c r="A414" s="49"/>
    </row>
    <row r="415" spans="1:1">
      <c r="A415" s="49"/>
    </row>
    <row r="416" spans="1:1">
      <c r="A416" s="49"/>
    </row>
    <row r="417" spans="1:1">
      <c r="A417" s="49"/>
    </row>
    <row r="418" spans="1:1">
      <c r="A418" s="49"/>
    </row>
    <row r="419" spans="1:1">
      <c r="A419" s="49"/>
    </row>
    <row r="420" spans="1:1">
      <c r="A420" s="49"/>
    </row>
    <row r="421" spans="1:1">
      <c r="A421" s="49"/>
    </row>
    <row r="422" spans="1:1">
      <c r="A422" s="49"/>
    </row>
    <row r="423" spans="1:1">
      <c r="A423" s="49"/>
    </row>
    <row r="424" spans="1:1">
      <c r="A424" s="49"/>
    </row>
    <row r="425" spans="1:1">
      <c r="A425" s="49"/>
    </row>
    <row r="426" spans="1:1">
      <c r="A426" s="49"/>
    </row>
    <row r="427" spans="1:1">
      <c r="A427" s="49"/>
    </row>
    <row r="428" spans="1:1">
      <c r="A428" s="49"/>
    </row>
    <row r="429" spans="1:1">
      <c r="A429" s="49"/>
    </row>
    <row r="430" spans="1:1">
      <c r="A430" s="49"/>
    </row>
    <row r="431" spans="1:1">
      <c r="A431" s="49"/>
    </row>
    <row r="432" spans="1:1">
      <c r="A432" s="49"/>
    </row>
    <row r="433" spans="1:1">
      <c r="A433" s="49"/>
    </row>
    <row r="434" spans="1:1">
      <c r="A434" s="49"/>
    </row>
    <row r="435" spans="1:1">
      <c r="A435" s="49"/>
    </row>
    <row r="436" spans="1:1">
      <c r="A436" s="49"/>
    </row>
    <row r="437" spans="1:1">
      <c r="A437" s="49"/>
    </row>
    <row r="438" spans="1:1">
      <c r="A438" s="49"/>
    </row>
    <row r="439" spans="1:1">
      <c r="A439" s="49"/>
    </row>
    <row r="440" spans="1:1">
      <c r="A440" s="49"/>
    </row>
    <row r="441" spans="1:1">
      <c r="A441" s="49"/>
    </row>
    <row r="442" spans="1:1">
      <c r="A442" s="49"/>
    </row>
    <row r="443" spans="1:1">
      <c r="A443" s="49"/>
    </row>
    <row r="444" spans="1:1">
      <c r="A444" s="49"/>
    </row>
    <row r="445" spans="1:1">
      <c r="A445" s="49"/>
    </row>
    <row r="446" spans="1:1">
      <c r="A446" s="49"/>
    </row>
    <row r="447" spans="1:1">
      <c r="A447" s="49"/>
    </row>
    <row r="448" spans="1:1">
      <c r="A448" s="49"/>
    </row>
    <row r="449" spans="1:1">
      <c r="A449" s="49"/>
    </row>
    <row r="450" spans="1:1">
      <c r="A450" s="49"/>
    </row>
    <row r="451" spans="1:1">
      <c r="A451" s="49"/>
    </row>
    <row r="452" spans="1:1">
      <c r="A452" s="49"/>
    </row>
  </sheetData>
  <mergeCells count="35">
    <mergeCell ref="B13:E13"/>
    <mergeCell ref="B3:E3"/>
    <mergeCell ref="B11:E11"/>
    <mergeCell ref="B12:E12"/>
    <mergeCell ref="B5:E5"/>
    <mergeCell ref="B6:E6"/>
    <mergeCell ref="B7:E7"/>
    <mergeCell ref="B1:E1"/>
    <mergeCell ref="B2:E2"/>
    <mergeCell ref="B4:E4"/>
    <mergeCell ref="B10:E10"/>
    <mergeCell ref="B9:E9"/>
    <mergeCell ref="A60:H60"/>
    <mergeCell ref="A24:H24"/>
    <mergeCell ref="A59:H59"/>
    <mergeCell ref="A16:H16"/>
    <mergeCell ref="C21:D21"/>
    <mergeCell ref="E21:H21"/>
    <mergeCell ref="A17:H17"/>
    <mergeCell ref="A92:H92"/>
    <mergeCell ref="A108:H108"/>
    <mergeCell ref="B8:E8"/>
    <mergeCell ref="A15:H15"/>
    <mergeCell ref="G128:H128"/>
    <mergeCell ref="G127:H127"/>
    <mergeCell ref="C127:F127"/>
    <mergeCell ref="C128:F128"/>
    <mergeCell ref="A117:H117"/>
    <mergeCell ref="A65:H65"/>
    <mergeCell ref="A73:H73"/>
    <mergeCell ref="A86:H86"/>
    <mergeCell ref="A21:A22"/>
    <mergeCell ref="B21:B22"/>
    <mergeCell ref="A18:H18"/>
    <mergeCell ref="A19:H19"/>
  </mergeCells>
  <phoneticPr fontId="3" type="noConversion"/>
  <pageMargins left="0.24" right="0.16" top="0.2" bottom="0.2" header="0.31496062992125984" footer="0.19685039370078741"/>
  <pageSetup paperSize="9" scale="50" orientation="landscape" verticalDpi="300" r:id="rId1"/>
  <headerFooter alignWithMargins="0"/>
  <ignoredErrors>
    <ignoredError sqref="G66 H35 H41:H53 H66:H72 H74:H85 C123:C126 H109:H116 H25:H28 C33:H34 G68:G72 G36:H39 D88:H88 G48 F123:G124 H118:H126 H62:H63 H61 H64 H29:H30 H31 H32 G40:H40 H54:H58 C87 G87:H87 C91:H91 G89:H89 G90:H90 F125" evalError="1"/>
    <ignoredError sqref="B75 B109:B116 B118:B126" numberStoredAsText="1"/>
    <ignoredError sqref="E119:E121" formula="1"/>
    <ignoredError sqref="E123:E125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24"/>
  <sheetViews>
    <sheetView view="pageBreakPreview" zoomScale="70" zoomScaleNormal="75" zoomScaleSheetLayoutView="7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E25" sqref="E25"/>
    </sheetView>
  </sheetViews>
  <sheetFormatPr defaultRowHeight="12.75"/>
  <cols>
    <col min="1" max="1" width="95" style="4" customWidth="1"/>
    <col min="2" max="2" width="19.42578125" style="4" customWidth="1"/>
    <col min="3" max="7" width="26" style="4" customWidth="1"/>
    <col min="8" max="8" width="71" style="4" customWidth="1"/>
    <col min="9" max="9" width="9.5703125" style="4" customWidth="1"/>
    <col min="10" max="10" width="9.140625" style="4" customWidth="1"/>
    <col min="11" max="11" width="27.140625" style="4" customWidth="1"/>
    <col min="12" max="16384" width="9.140625" style="4"/>
  </cols>
  <sheetData>
    <row r="1" spans="1:8" ht="24.75" customHeight="1">
      <c r="A1" s="21"/>
      <c r="B1" s="21"/>
      <c r="C1" s="21"/>
      <c r="D1" s="21"/>
      <c r="E1" s="21"/>
      <c r="F1" s="21"/>
      <c r="G1" s="21"/>
      <c r="H1" s="20" t="s">
        <v>362</v>
      </c>
    </row>
    <row r="2" spans="1:8" ht="41.25" customHeight="1">
      <c r="A2" s="519" t="s">
        <v>134</v>
      </c>
      <c r="B2" s="519"/>
      <c r="C2" s="519"/>
      <c r="D2" s="519"/>
      <c r="E2" s="519"/>
      <c r="F2" s="519"/>
      <c r="G2" s="519"/>
      <c r="H2" s="519"/>
    </row>
    <row r="3" spans="1:8" ht="49.5" customHeight="1">
      <c r="A3" s="520" t="s">
        <v>163</v>
      </c>
      <c r="B3" s="520" t="s">
        <v>0</v>
      </c>
      <c r="C3" s="520" t="s">
        <v>76</v>
      </c>
      <c r="D3" s="522" t="s">
        <v>401</v>
      </c>
      <c r="E3" s="522"/>
      <c r="F3" s="522" t="s">
        <v>457</v>
      </c>
      <c r="G3" s="522"/>
      <c r="H3" s="520" t="s">
        <v>181</v>
      </c>
    </row>
    <row r="4" spans="1:8" ht="63" customHeight="1">
      <c r="A4" s="521"/>
      <c r="B4" s="521"/>
      <c r="C4" s="521"/>
      <c r="D4" s="3" t="s">
        <v>463</v>
      </c>
      <c r="E4" s="3" t="s">
        <v>464</v>
      </c>
      <c r="F4" s="3" t="s">
        <v>147</v>
      </c>
      <c r="G4" s="3" t="s">
        <v>148</v>
      </c>
      <c r="H4" s="521"/>
    </row>
    <row r="5" spans="1:8" s="5" customFormat="1" ht="29.25" customHeight="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</row>
    <row r="6" spans="1:8" s="5" customFormat="1" ht="36" customHeight="1">
      <c r="A6" s="22" t="s">
        <v>119</v>
      </c>
      <c r="B6" s="12"/>
      <c r="C6" s="11"/>
      <c r="D6" s="11"/>
      <c r="E6" s="11"/>
      <c r="F6" s="11"/>
      <c r="G6" s="11"/>
      <c r="H6" s="11"/>
    </row>
    <row r="7" spans="1:8" ht="69.75" customHeight="1">
      <c r="A7" s="7" t="s">
        <v>334</v>
      </c>
      <c r="B7" s="8">
        <v>5000</v>
      </c>
      <c r="C7" s="13" t="s">
        <v>189</v>
      </c>
      <c r="D7" s="218">
        <f>('Осн. фін. пок.'!C27/'Осн. фін. пок.'!C25)*100</f>
        <v>8.4423425236466088</v>
      </c>
      <c r="E7" s="218">
        <f>('Осн. фін. пок.'!D27/'Осн. фін. пок.'!D25)*100</f>
        <v>11.413093379854926</v>
      </c>
      <c r="F7" s="218">
        <f>('Осн. фін. пок.'!E27/'Осн. фін. пок.'!E25)*100</f>
        <v>8.8625592417061618</v>
      </c>
      <c r="G7" s="218">
        <f>('Осн. фін. пок.'!F27/'Осн. фін. пок.'!F25)*100</f>
        <v>11.413093379854926</v>
      </c>
      <c r="H7" s="14"/>
    </row>
    <row r="8" spans="1:8" ht="69" customHeight="1">
      <c r="A8" s="7" t="s">
        <v>335</v>
      </c>
      <c r="B8" s="8">
        <v>5010</v>
      </c>
      <c r="C8" s="13" t="s">
        <v>189</v>
      </c>
      <c r="D8" s="218">
        <f>('Осн. фін. пок.'!C33/'Осн. фін. пок.'!C25)*100</f>
        <v>1.3483598309519018</v>
      </c>
      <c r="E8" s="218">
        <f>('Осн. фін. пок.'!D33/'Осн. фін. пок.'!D25)*100</f>
        <v>1.5976494353135615</v>
      </c>
      <c r="F8" s="218">
        <f>('Осн. фін. пок.'!E33/'Осн. фін. пок.'!E25)*100</f>
        <v>1.4928909952606635</v>
      </c>
      <c r="G8" s="218">
        <f>('Осн. фін. пок.'!F33/'Осн. фін. пок.'!F25)*100</f>
        <v>1.5976494353135615</v>
      </c>
      <c r="H8" s="14"/>
    </row>
    <row r="9" spans="1:8" ht="56.25" customHeight="1">
      <c r="A9" s="14" t="s">
        <v>336</v>
      </c>
      <c r="B9" s="8">
        <v>5020</v>
      </c>
      <c r="C9" s="13" t="s">
        <v>189</v>
      </c>
      <c r="D9" s="218">
        <f>('Осн. фін. пок.'!C46/'Осн. фін. пок.'!C99)*100</f>
        <v>5.5823939881910896</v>
      </c>
      <c r="E9" s="218">
        <f>('Осн. фін. пок.'!D46/'Осн. фін. пок.'!D99)*100</f>
        <v>1.6811594202898552</v>
      </c>
      <c r="F9" s="218">
        <f>('Осн. фін. пок.'!E46/'Осн. фін. пок.'!E99)*100</f>
        <v>9.6049573973663822</v>
      </c>
      <c r="G9" s="218">
        <f>('Осн. фін. пок.'!F46/'Осн. фін. пок.'!F99)*100</f>
        <v>1.6811594202898552</v>
      </c>
      <c r="H9" s="14" t="s">
        <v>190</v>
      </c>
    </row>
    <row r="10" spans="1:8" ht="56.25" customHeight="1">
      <c r="A10" s="14" t="s">
        <v>402</v>
      </c>
      <c r="B10" s="8">
        <v>5030</v>
      </c>
      <c r="C10" s="13" t="s">
        <v>189</v>
      </c>
      <c r="D10" s="218">
        <f>('Осн. фін. пок.'!C46/'Осн. фін. пок.'!C100)*100</f>
        <v>12.667478684531059</v>
      </c>
      <c r="E10" s="218">
        <f>('Осн. фін. пок.'!D46/'Осн. фін. пок.'!D100)*100</f>
        <v>3.4238488783943333</v>
      </c>
      <c r="F10" s="218">
        <f>('Осн. фін. пок.'!E46/'Осн. фін. пок.'!E100)*100</f>
        <v>14.657210401891252</v>
      </c>
      <c r="G10" s="218">
        <f>('Осн. фін. пок.'!F46/'Осн. фін. пок.'!F100)*100</f>
        <v>3.4238488783943333</v>
      </c>
      <c r="H10" s="14"/>
    </row>
    <row r="11" spans="1:8" ht="72.75" customHeight="1">
      <c r="A11" s="14" t="s">
        <v>337</v>
      </c>
      <c r="B11" s="8">
        <v>5040</v>
      </c>
      <c r="C11" s="13" t="s">
        <v>189</v>
      </c>
      <c r="D11" s="218">
        <f>('Осн. фін. пок.'!C46/'Осн. фін. пок.'!C25)*100</f>
        <v>0.52324411350372302</v>
      </c>
      <c r="E11" s="218">
        <f>('Осн. фін. пок.'!D46/'Осн. фін. пок.'!D25)*100</f>
        <v>0.2662749058855936</v>
      </c>
      <c r="F11" s="218">
        <f>('Осн. фін. пок.'!E46/'Осн. фін. пок.'!E25)*100</f>
        <v>0.58767772511848337</v>
      </c>
      <c r="G11" s="218">
        <f>('Осн. фін. пок.'!F46/'Осн. фін. пок.'!F25)*100</f>
        <v>0.2662749058855936</v>
      </c>
      <c r="H11" s="14" t="s">
        <v>191</v>
      </c>
    </row>
    <row r="12" spans="1:8" ht="42" customHeight="1">
      <c r="A12" s="22" t="s">
        <v>121</v>
      </c>
      <c r="B12" s="8"/>
      <c r="C12" s="15"/>
      <c r="D12" s="218"/>
      <c r="E12" s="218"/>
      <c r="F12" s="218"/>
      <c r="G12" s="218"/>
      <c r="H12" s="14"/>
    </row>
    <row r="13" spans="1:8" ht="70.5" customHeight="1">
      <c r="A13" s="14" t="s">
        <v>403</v>
      </c>
      <c r="B13" s="8">
        <v>5100</v>
      </c>
      <c r="C13" s="13"/>
      <c r="D13" s="218">
        <f>('Осн. фін. пок.'!C101+'Осн. фін. пок.'!C102)/'Осн. фін. пок.'!C33</f>
        <v>3.8880597014925371</v>
      </c>
      <c r="E13" s="218">
        <f>('Осн. фін. пок.'!D101+'Осн. фін. пок.'!D102)/'Осн. фін. пок.'!D33</f>
        <v>5.0459770114942533</v>
      </c>
      <c r="F13" s="218">
        <f>('Осн. фін. пок.'!E101+'Осн. фін. пок.'!E102)/'Осн. фін. пок.'!E33</f>
        <v>1.4126984126984128</v>
      </c>
      <c r="G13" s="218">
        <f>('Осн. фін. пок.'!F101+'Осн. фін. пок.'!F102)/'Осн. фін. пок.'!F33</f>
        <v>5.0459770114942533</v>
      </c>
      <c r="H13" s="14"/>
    </row>
    <row r="14" spans="1:8" s="5" customFormat="1" ht="73.5" customHeight="1">
      <c r="A14" s="14" t="s">
        <v>404</v>
      </c>
      <c r="B14" s="8">
        <v>5110</v>
      </c>
      <c r="C14" s="13" t="s">
        <v>116</v>
      </c>
      <c r="D14" s="218">
        <f>'Осн. фін. пок.'!C100/('Осн. фін. пок.'!C101+'Осн. фін. пок.'!C102)</f>
        <v>0.78790786948176583</v>
      </c>
      <c r="E14" s="218">
        <f>'Осн. фін. пок.'!D100/('Осн. фін. пок.'!D101+'Осн. фін. пок.'!D102)</f>
        <v>0.96469248291571752</v>
      </c>
      <c r="F14" s="218">
        <f>'Осн. фін. пок.'!E100/('Осн. фін. пок.'!E101+'Осн. фін. пок.'!E102)</f>
        <v>1.901123595505618</v>
      </c>
      <c r="G14" s="218">
        <f>'Осн. фін. пок.'!F100/('Осн. фін. пок.'!F101+'Осн. фін. пок.'!F102)</f>
        <v>0.96469248291571752</v>
      </c>
      <c r="H14" s="14" t="s">
        <v>192</v>
      </c>
    </row>
    <row r="15" spans="1:8" s="5" customFormat="1" ht="75">
      <c r="A15" s="14" t="s">
        <v>405</v>
      </c>
      <c r="B15" s="8">
        <v>5120</v>
      </c>
      <c r="C15" s="13" t="s">
        <v>116</v>
      </c>
      <c r="D15" s="218">
        <f>'Осн. фін. пок.'!C97/'Осн. фін. пок.'!C102</f>
        <v>1.1746641074856046</v>
      </c>
      <c r="E15" s="218">
        <f>'Осн. фін. пок.'!D97/'Осн. фін. пок.'!D102</f>
        <v>1.3758542141230068</v>
      </c>
      <c r="F15" s="218">
        <f>'Осн. фін. пок.'!E97/'Осн. фін. пок.'!E102</f>
        <v>1.3348314606741574</v>
      </c>
      <c r="G15" s="218">
        <f>'Осн. фін. пок.'!F97/'Осн. фін. пок.'!F102</f>
        <v>1.3758542141230068</v>
      </c>
      <c r="H15" s="14" t="s">
        <v>194</v>
      </c>
    </row>
    <row r="16" spans="1:8" ht="33.75" customHeight="1">
      <c r="A16" s="22" t="s">
        <v>120</v>
      </c>
      <c r="B16" s="8"/>
      <c r="C16" s="13"/>
      <c r="D16" s="218"/>
      <c r="E16" s="218"/>
      <c r="F16" s="218"/>
      <c r="G16" s="218"/>
      <c r="H16" s="14"/>
    </row>
    <row r="17" spans="1:11" ht="49.5" customHeight="1">
      <c r="A17" s="14" t="s">
        <v>321</v>
      </c>
      <c r="B17" s="8">
        <v>5200</v>
      </c>
      <c r="C17" s="13"/>
      <c r="D17" s="218">
        <f>'Осн. фін. пок.'!C74/'Осн. фін. пок.'!C56</f>
        <v>0.58156028368794321</v>
      </c>
      <c r="E17" s="218">
        <f>'Осн. фін. пок.'!D74/'Осн. фін. пок.'!D56</f>
        <v>0.17006802721088435</v>
      </c>
      <c r="F17" s="218">
        <f>'Осн. фін. пок.'!E74/'Осн. фін. пок.'!E56</f>
        <v>0.69512195121951215</v>
      </c>
      <c r="G17" s="218">
        <f>'Осн. фін. пок.'!F74/'Осн. фін. пок.'!F56</f>
        <v>0.17006802721088435</v>
      </c>
      <c r="H17" s="14"/>
    </row>
    <row r="18" spans="1:11" ht="92.25" customHeight="1">
      <c r="A18" s="14" t="s">
        <v>322</v>
      </c>
      <c r="B18" s="8">
        <v>5210</v>
      </c>
      <c r="C18" s="13"/>
      <c r="D18" s="218">
        <f>'Осн. фін. пок.'!C74/'Осн. фін. пок.'!C25</f>
        <v>4.1255785872408935E-3</v>
      </c>
      <c r="E18" s="218">
        <f>'Осн. фін. пок.'!D74/'Осн. фін. пок.'!D25</f>
        <v>2.2954733265999447E-3</v>
      </c>
      <c r="F18" s="218">
        <f>'Осн. фін. пок.'!E74/'Осн. фін. пок.'!E25</f>
        <v>5.4028436018957347E-3</v>
      </c>
      <c r="G18" s="218">
        <f>'Осн. фін. пок.'!F74/'Осн. фін. пок.'!F25</f>
        <v>2.2954733265999447E-3</v>
      </c>
      <c r="H18" s="14"/>
    </row>
    <row r="19" spans="1:11" ht="57" customHeight="1">
      <c r="A19" s="14" t="s">
        <v>323</v>
      </c>
      <c r="B19" s="8">
        <v>5220</v>
      </c>
      <c r="C19" s="13" t="s">
        <v>277</v>
      </c>
      <c r="D19" s="218">
        <f>'Осн. фін. пок.'!C96/'Осн. фін. пок.'!C95</f>
        <v>0.50883935434281324</v>
      </c>
      <c r="E19" s="218">
        <f>'Осн. фін. пок.'!D96/'Осн. фін. пок.'!D95</f>
        <v>0.61010558069381604</v>
      </c>
      <c r="F19" s="218">
        <f>'Осн. фін. пок.'!E96/'Осн. фін. пок.'!E95</f>
        <v>0.48522895125553916</v>
      </c>
      <c r="G19" s="218">
        <f>'Осн. фін. пок.'!F96/'Осн. фін. пок.'!F95</f>
        <v>0.61010558069381604</v>
      </c>
      <c r="H19" s="14" t="s">
        <v>193</v>
      </c>
    </row>
    <row r="20" spans="1:11" ht="44.25" customHeight="1">
      <c r="A20" s="22" t="s">
        <v>185</v>
      </c>
      <c r="B20" s="8"/>
      <c r="C20" s="13"/>
      <c r="D20" s="218"/>
      <c r="E20" s="218"/>
      <c r="F20" s="218"/>
      <c r="G20" s="218"/>
      <c r="H20" s="14"/>
    </row>
    <row r="21" spans="1:11" ht="81.75" customHeight="1">
      <c r="A21" s="14" t="s">
        <v>196</v>
      </c>
      <c r="B21" s="8">
        <v>5300</v>
      </c>
      <c r="C21" s="13"/>
      <c r="D21" s="218"/>
      <c r="E21" s="218"/>
      <c r="F21" s="218"/>
      <c r="G21" s="218"/>
      <c r="H21" s="16"/>
    </row>
    <row r="22" spans="1:11" ht="20.25">
      <c r="A22" s="17"/>
      <c r="B22" s="17"/>
      <c r="C22" s="17"/>
      <c r="D22" s="17"/>
      <c r="E22" s="17"/>
      <c r="F22" s="17"/>
      <c r="G22" s="17"/>
      <c r="H22" s="17"/>
      <c r="K22" s="6"/>
    </row>
    <row r="23" spans="1:11" s="2" customFormat="1" ht="27.75" customHeight="1">
      <c r="A23" s="19" t="s">
        <v>375</v>
      </c>
      <c r="B23" s="9"/>
      <c r="C23" s="515" t="s">
        <v>144</v>
      </c>
      <c r="D23" s="515"/>
      <c r="E23" s="10"/>
      <c r="F23" s="516" t="s">
        <v>509</v>
      </c>
      <c r="G23" s="516"/>
      <c r="H23" s="516"/>
    </row>
    <row r="24" spans="1:11" s="1" customFormat="1" ht="18.75">
      <c r="A24" s="18" t="s">
        <v>65</v>
      </c>
      <c r="B24" s="2"/>
      <c r="C24" s="517" t="s">
        <v>66</v>
      </c>
      <c r="D24" s="517"/>
      <c r="E24" s="2"/>
      <c r="F24" s="518" t="s">
        <v>77</v>
      </c>
      <c r="G24" s="518"/>
      <c r="H24" s="518"/>
    </row>
  </sheetData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3" type="noConversion"/>
  <pageMargins left="0.23622047244094491" right="0.39370078740157483" top="0.19685039370078741" bottom="0.19685039370078741" header="0.19685039370078741" footer="0.31496062992125984"/>
  <pageSetup paperSize="9" scale="45" orientation="landscape" r:id="rId1"/>
  <headerFooter alignWithMargins="0"/>
  <ignoredErrors>
    <ignoredError sqref="D7 D19 D9 D11 D13 D15 D8 D18:E18 F18 D17 G18 F19:G19 G15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71"/>
  <sheetViews>
    <sheetView view="pageBreakPreview" zoomScale="65" zoomScaleNormal="75" zoomScaleSheetLayoutView="65" workbookViewId="0">
      <selection activeCell="A57" sqref="A57:C57"/>
    </sheetView>
  </sheetViews>
  <sheetFormatPr defaultRowHeight="18.75"/>
  <cols>
    <col min="1" max="1" width="44.85546875" style="47" customWidth="1"/>
    <col min="2" max="2" width="19.28515625" style="144" customWidth="1"/>
    <col min="3" max="3" width="18.5703125" style="47" customWidth="1"/>
    <col min="4" max="4" width="16.140625" style="47" customWidth="1"/>
    <col min="5" max="5" width="15.42578125" style="47" customWidth="1"/>
    <col min="6" max="6" width="16.5703125" style="47" customWidth="1"/>
    <col min="7" max="7" width="15.28515625" style="47" customWidth="1"/>
    <col min="8" max="8" width="16.5703125" style="47" customWidth="1"/>
    <col min="9" max="9" width="16.140625" style="47" customWidth="1"/>
    <col min="10" max="10" width="16.42578125" style="47" customWidth="1"/>
    <col min="11" max="11" width="16.5703125" style="47" customWidth="1"/>
    <col min="12" max="12" width="16.85546875" style="47" customWidth="1"/>
    <col min="13" max="15" width="16.7109375" style="47" customWidth="1"/>
    <col min="16" max="16384" width="9.140625" style="47"/>
  </cols>
  <sheetData>
    <row r="1" spans="1:15" ht="20.25">
      <c r="O1" s="126" t="s">
        <v>363</v>
      </c>
    </row>
    <row r="2" spans="1:15" ht="30.75" customHeight="1">
      <c r="A2" s="542" t="s">
        <v>91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</row>
    <row r="3" spans="1:15" ht="54" customHeight="1">
      <c r="A3" s="543" t="s">
        <v>468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</row>
    <row r="4" spans="1:15" ht="31.5" customHeight="1">
      <c r="A4" s="451" t="s">
        <v>518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</row>
    <row r="5" spans="1:15" ht="20.25">
      <c r="A5" s="551" t="s">
        <v>102</v>
      </c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</row>
    <row r="6" spans="1:15" ht="41.25" customHeight="1">
      <c r="A6" s="552" t="s">
        <v>231</v>
      </c>
      <c r="B6" s="552"/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</row>
    <row r="7" spans="1:15" ht="41.25" customHeight="1">
      <c r="A7" s="553" t="s">
        <v>182</v>
      </c>
      <c r="B7" s="553"/>
      <c r="C7" s="553"/>
      <c r="D7" s="553"/>
      <c r="E7" s="553"/>
      <c r="F7" s="553"/>
      <c r="G7" s="553"/>
      <c r="H7" s="553"/>
      <c r="I7" s="553"/>
      <c r="J7" s="553"/>
      <c r="K7" s="553"/>
      <c r="L7" s="553"/>
      <c r="M7" s="553"/>
      <c r="N7" s="553"/>
      <c r="O7" s="553"/>
    </row>
    <row r="8" spans="1:15" s="32" customFormat="1" ht="74.25" customHeight="1">
      <c r="A8" s="464" t="s">
        <v>163</v>
      </c>
      <c r="B8" s="464"/>
      <c r="C8" s="537" t="s">
        <v>465</v>
      </c>
      <c r="D8" s="537"/>
      <c r="E8" s="538"/>
      <c r="F8" s="541" t="s">
        <v>466</v>
      </c>
      <c r="G8" s="537"/>
      <c r="H8" s="538"/>
      <c r="I8" s="464" t="s">
        <v>467</v>
      </c>
      <c r="J8" s="464"/>
      <c r="K8" s="464"/>
      <c r="L8" s="464" t="s">
        <v>441</v>
      </c>
      <c r="M8" s="464"/>
      <c r="N8" s="541" t="s">
        <v>442</v>
      </c>
      <c r="O8" s="538"/>
    </row>
    <row r="9" spans="1:15" s="32" customFormat="1" ht="27.75" customHeight="1">
      <c r="A9" s="464">
        <v>1</v>
      </c>
      <c r="B9" s="464"/>
      <c r="C9" s="537">
        <v>2</v>
      </c>
      <c r="D9" s="537"/>
      <c r="E9" s="538"/>
      <c r="F9" s="541">
        <v>3</v>
      </c>
      <c r="G9" s="537"/>
      <c r="H9" s="538"/>
      <c r="I9" s="464">
        <v>4</v>
      </c>
      <c r="J9" s="464"/>
      <c r="K9" s="464"/>
      <c r="L9" s="541">
        <v>5</v>
      </c>
      <c r="M9" s="538"/>
      <c r="N9" s="464">
        <v>6</v>
      </c>
      <c r="O9" s="464"/>
    </row>
    <row r="10" spans="1:15" s="32" customFormat="1" ht="149.25" customHeight="1">
      <c r="A10" s="531" t="s">
        <v>452</v>
      </c>
      <c r="B10" s="531"/>
      <c r="C10" s="532">
        <f>SUM(C11:C13)</f>
        <v>95</v>
      </c>
      <c r="D10" s="533"/>
      <c r="E10" s="534"/>
      <c r="F10" s="532">
        <f>SUM(F11:F13)</f>
        <v>95</v>
      </c>
      <c r="G10" s="533"/>
      <c r="H10" s="534"/>
      <c r="I10" s="532">
        <f>SUM(I11:I13)</f>
        <v>88</v>
      </c>
      <c r="J10" s="533"/>
      <c r="K10" s="534"/>
      <c r="L10" s="535">
        <f>I10-F10</f>
        <v>-7</v>
      </c>
      <c r="M10" s="535"/>
      <c r="N10" s="539">
        <f>(I10/F10)*100</f>
        <v>92.631578947368425</v>
      </c>
      <c r="O10" s="540"/>
    </row>
    <row r="11" spans="1:15" s="32" customFormat="1" ht="33" customHeight="1">
      <c r="A11" s="527" t="s">
        <v>167</v>
      </c>
      <c r="B11" s="527"/>
      <c r="C11" s="524">
        <v>1</v>
      </c>
      <c r="D11" s="525"/>
      <c r="E11" s="526"/>
      <c r="F11" s="524">
        <v>1</v>
      </c>
      <c r="G11" s="525"/>
      <c r="H11" s="526"/>
      <c r="I11" s="524">
        <v>1</v>
      </c>
      <c r="J11" s="525"/>
      <c r="K11" s="526"/>
      <c r="L11" s="536">
        <f t="shared" ref="L11:L25" si="0">I11-F11</f>
        <v>0</v>
      </c>
      <c r="M11" s="536"/>
      <c r="N11" s="528">
        <f t="shared" ref="N11:N25" si="1">(I11/F11)*100</f>
        <v>100</v>
      </c>
      <c r="O11" s="529"/>
    </row>
    <row r="12" spans="1:15" s="32" customFormat="1" ht="33" customHeight="1">
      <c r="A12" s="527" t="s">
        <v>166</v>
      </c>
      <c r="B12" s="527"/>
      <c r="C12" s="524">
        <v>5</v>
      </c>
      <c r="D12" s="525"/>
      <c r="E12" s="526"/>
      <c r="F12" s="524">
        <v>5</v>
      </c>
      <c r="G12" s="525"/>
      <c r="H12" s="526"/>
      <c r="I12" s="524">
        <v>5</v>
      </c>
      <c r="J12" s="525"/>
      <c r="K12" s="526"/>
      <c r="L12" s="536">
        <f t="shared" si="0"/>
        <v>0</v>
      </c>
      <c r="M12" s="536"/>
      <c r="N12" s="528">
        <f t="shared" si="1"/>
        <v>100</v>
      </c>
      <c r="O12" s="529"/>
    </row>
    <row r="13" spans="1:15" s="32" customFormat="1" ht="33" customHeight="1">
      <c r="A13" s="527" t="s">
        <v>168</v>
      </c>
      <c r="B13" s="527"/>
      <c r="C13" s="524">
        <v>89</v>
      </c>
      <c r="D13" s="525"/>
      <c r="E13" s="526"/>
      <c r="F13" s="524">
        <v>89</v>
      </c>
      <c r="G13" s="525"/>
      <c r="H13" s="526"/>
      <c r="I13" s="524">
        <v>82</v>
      </c>
      <c r="J13" s="525"/>
      <c r="K13" s="526"/>
      <c r="L13" s="536">
        <f t="shared" si="0"/>
        <v>-7</v>
      </c>
      <c r="M13" s="536"/>
      <c r="N13" s="528">
        <f t="shared" si="1"/>
        <v>92.134831460674164</v>
      </c>
      <c r="O13" s="529"/>
    </row>
    <row r="14" spans="1:15" s="32" customFormat="1" ht="54.75" customHeight="1">
      <c r="A14" s="531" t="s">
        <v>324</v>
      </c>
      <c r="B14" s="531"/>
      <c r="C14" s="532">
        <f>SUM(C15:C17)</f>
        <v>6498</v>
      </c>
      <c r="D14" s="533"/>
      <c r="E14" s="534"/>
      <c r="F14" s="532">
        <f>SUM(F15:F17)</f>
        <v>6856</v>
      </c>
      <c r="G14" s="533"/>
      <c r="H14" s="534"/>
      <c r="I14" s="532">
        <f>SUM(I15:I17)</f>
        <v>3599</v>
      </c>
      <c r="J14" s="533"/>
      <c r="K14" s="534"/>
      <c r="L14" s="535">
        <f t="shared" si="0"/>
        <v>-3257</v>
      </c>
      <c r="M14" s="535"/>
      <c r="N14" s="539">
        <f t="shared" si="1"/>
        <v>52.49416569428238</v>
      </c>
      <c r="O14" s="540"/>
    </row>
    <row r="15" spans="1:15" s="32" customFormat="1" ht="33" customHeight="1">
      <c r="A15" s="527" t="s">
        <v>167</v>
      </c>
      <c r="B15" s="527"/>
      <c r="C15" s="524">
        <v>180</v>
      </c>
      <c r="D15" s="525"/>
      <c r="E15" s="526"/>
      <c r="F15" s="524">
        <v>160</v>
      </c>
      <c r="G15" s="525"/>
      <c r="H15" s="526"/>
      <c r="I15" s="524">
        <v>174</v>
      </c>
      <c r="J15" s="525"/>
      <c r="K15" s="526"/>
      <c r="L15" s="536">
        <f t="shared" si="0"/>
        <v>14</v>
      </c>
      <c r="M15" s="536"/>
      <c r="N15" s="528">
        <f t="shared" si="1"/>
        <v>108.74999999999999</v>
      </c>
      <c r="O15" s="529"/>
    </row>
    <row r="16" spans="1:15" s="32" customFormat="1" ht="33" customHeight="1">
      <c r="A16" s="527" t="s">
        <v>166</v>
      </c>
      <c r="B16" s="527"/>
      <c r="C16" s="524">
        <v>462</v>
      </c>
      <c r="D16" s="525"/>
      <c r="E16" s="526"/>
      <c r="F16" s="524">
        <v>596</v>
      </c>
      <c r="G16" s="525"/>
      <c r="H16" s="526"/>
      <c r="I16" s="524">
        <v>391</v>
      </c>
      <c r="J16" s="525"/>
      <c r="K16" s="526"/>
      <c r="L16" s="536">
        <f t="shared" si="0"/>
        <v>-205</v>
      </c>
      <c r="M16" s="536"/>
      <c r="N16" s="528">
        <f t="shared" si="1"/>
        <v>65.604026845637591</v>
      </c>
      <c r="O16" s="529"/>
    </row>
    <row r="17" spans="1:15" s="32" customFormat="1" ht="33" customHeight="1">
      <c r="A17" s="527" t="s">
        <v>168</v>
      </c>
      <c r="B17" s="527"/>
      <c r="C17" s="524">
        <v>5856</v>
      </c>
      <c r="D17" s="525"/>
      <c r="E17" s="526"/>
      <c r="F17" s="524">
        <v>6100</v>
      </c>
      <c r="G17" s="525"/>
      <c r="H17" s="526"/>
      <c r="I17" s="524">
        <v>3034</v>
      </c>
      <c r="J17" s="525"/>
      <c r="K17" s="526"/>
      <c r="L17" s="536">
        <f t="shared" si="0"/>
        <v>-3066</v>
      </c>
      <c r="M17" s="536"/>
      <c r="N17" s="528">
        <f t="shared" si="1"/>
        <v>49.73770491803279</v>
      </c>
      <c r="O17" s="529"/>
    </row>
    <row r="18" spans="1:15" s="32" customFormat="1" ht="47.25" customHeight="1">
      <c r="A18" s="531" t="s">
        <v>325</v>
      </c>
      <c r="B18" s="531"/>
      <c r="C18" s="532">
        <f>'Осн. фін. пок.'!C54</f>
        <v>6498</v>
      </c>
      <c r="D18" s="533"/>
      <c r="E18" s="534"/>
      <c r="F18" s="532">
        <f>'Осн. фін. пок.'!E54</f>
        <v>6856</v>
      </c>
      <c r="G18" s="533"/>
      <c r="H18" s="534"/>
      <c r="I18" s="532">
        <f>'Осн. фін. пок.'!F54</f>
        <v>3599</v>
      </c>
      <c r="J18" s="533"/>
      <c r="K18" s="534"/>
      <c r="L18" s="535">
        <f t="shared" si="0"/>
        <v>-3257</v>
      </c>
      <c r="M18" s="535"/>
      <c r="N18" s="539">
        <f t="shared" si="1"/>
        <v>52.49416569428238</v>
      </c>
      <c r="O18" s="540"/>
    </row>
    <row r="19" spans="1:15" s="32" customFormat="1" ht="33" customHeight="1">
      <c r="A19" s="527" t="s">
        <v>167</v>
      </c>
      <c r="B19" s="527"/>
      <c r="C19" s="524">
        <v>180</v>
      </c>
      <c r="D19" s="525"/>
      <c r="E19" s="526"/>
      <c r="F19" s="524">
        <v>160</v>
      </c>
      <c r="G19" s="525"/>
      <c r="H19" s="526"/>
      <c r="I19" s="524">
        <v>174</v>
      </c>
      <c r="J19" s="525"/>
      <c r="K19" s="526"/>
      <c r="L19" s="536">
        <f t="shared" si="0"/>
        <v>14</v>
      </c>
      <c r="M19" s="536"/>
      <c r="N19" s="528">
        <f t="shared" si="1"/>
        <v>108.74999999999999</v>
      </c>
      <c r="O19" s="529"/>
    </row>
    <row r="20" spans="1:15" s="32" customFormat="1" ht="33" customHeight="1">
      <c r="A20" s="527" t="s">
        <v>166</v>
      </c>
      <c r="B20" s="527"/>
      <c r="C20" s="524">
        <v>462</v>
      </c>
      <c r="D20" s="525"/>
      <c r="E20" s="526"/>
      <c r="F20" s="524">
        <v>596</v>
      </c>
      <c r="G20" s="525"/>
      <c r="H20" s="526"/>
      <c r="I20" s="524">
        <v>391</v>
      </c>
      <c r="J20" s="525"/>
      <c r="K20" s="526"/>
      <c r="L20" s="536">
        <f t="shared" si="0"/>
        <v>-205</v>
      </c>
      <c r="M20" s="536"/>
      <c r="N20" s="528">
        <f t="shared" si="1"/>
        <v>65.604026845637591</v>
      </c>
      <c r="O20" s="529"/>
    </row>
    <row r="21" spans="1:15" s="32" customFormat="1" ht="33" customHeight="1">
      <c r="A21" s="527" t="s">
        <v>168</v>
      </c>
      <c r="B21" s="527"/>
      <c r="C21" s="524">
        <v>5856</v>
      </c>
      <c r="D21" s="525"/>
      <c r="E21" s="526"/>
      <c r="F21" s="524">
        <v>6100</v>
      </c>
      <c r="G21" s="525"/>
      <c r="H21" s="526"/>
      <c r="I21" s="524">
        <v>3034</v>
      </c>
      <c r="J21" s="525"/>
      <c r="K21" s="526"/>
      <c r="L21" s="536">
        <f t="shared" si="0"/>
        <v>-3066</v>
      </c>
      <c r="M21" s="536"/>
      <c r="N21" s="528">
        <f t="shared" si="1"/>
        <v>49.73770491803279</v>
      </c>
      <c r="O21" s="529"/>
    </row>
    <row r="22" spans="1:15" s="32" customFormat="1" ht="71.25" customHeight="1">
      <c r="A22" s="531" t="s">
        <v>406</v>
      </c>
      <c r="B22" s="531"/>
      <c r="C22" s="532">
        <f>(C18/C10)/12*1000</f>
        <v>5700</v>
      </c>
      <c r="D22" s="533"/>
      <c r="E22" s="534"/>
      <c r="F22" s="532">
        <f>(F18/F10)/12*1000</f>
        <v>6014.0350877192977</v>
      </c>
      <c r="G22" s="533"/>
      <c r="H22" s="534"/>
      <c r="I22" s="532">
        <f>(I18/I10)/7*1000</f>
        <v>5842.5324675324673</v>
      </c>
      <c r="J22" s="533"/>
      <c r="K22" s="534"/>
      <c r="L22" s="535">
        <f t="shared" si="0"/>
        <v>-171.50262018683043</v>
      </c>
      <c r="M22" s="535"/>
      <c r="N22" s="539">
        <f t="shared" si="1"/>
        <v>97.148293655003116</v>
      </c>
      <c r="O22" s="540"/>
    </row>
    <row r="23" spans="1:15" s="32" customFormat="1" ht="33" customHeight="1">
      <c r="A23" s="527" t="s">
        <v>167</v>
      </c>
      <c r="B23" s="527"/>
      <c r="C23" s="524">
        <f>(C19/C11)/12*1000</f>
        <v>15000</v>
      </c>
      <c r="D23" s="525"/>
      <c r="E23" s="526"/>
      <c r="F23" s="524">
        <f>(F19/F11)/12*1000</f>
        <v>13333.333333333334</v>
      </c>
      <c r="G23" s="525"/>
      <c r="H23" s="526"/>
      <c r="I23" s="524">
        <f>(I19/I11)/12*1000</f>
        <v>14500</v>
      </c>
      <c r="J23" s="525"/>
      <c r="K23" s="526"/>
      <c r="L23" s="536">
        <f t="shared" si="0"/>
        <v>1166.6666666666661</v>
      </c>
      <c r="M23" s="536"/>
      <c r="N23" s="528">
        <f t="shared" si="1"/>
        <v>108.74999999999999</v>
      </c>
      <c r="O23" s="529"/>
    </row>
    <row r="24" spans="1:15" s="32" customFormat="1" ht="33" customHeight="1">
      <c r="A24" s="527" t="s">
        <v>166</v>
      </c>
      <c r="B24" s="527"/>
      <c r="C24" s="524">
        <f>(C20/C12)/12*1000</f>
        <v>7700</v>
      </c>
      <c r="D24" s="525"/>
      <c r="E24" s="526"/>
      <c r="F24" s="524">
        <f>(F20/F12)/12*1000</f>
        <v>9933.3333333333339</v>
      </c>
      <c r="G24" s="525"/>
      <c r="H24" s="526"/>
      <c r="I24" s="524">
        <f>(I20/I12)/9*1000</f>
        <v>8688.8888888888905</v>
      </c>
      <c r="J24" s="525"/>
      <c r="K24" s="526"/>
      <c r="L24" s="536">
        <f t="shared" si="0"/>
        <v>-1244.4444444444434</v>
      </c>
      <c r="M24" s="536"/>
      <c r="N24" s="528">
        <f t="shared" si="1"/>
        <v>87.472035794183455</v>
      </c>
      <c r="O24" s="529"/>
    </row>
    <row r="25" spans="1:15" s="32" customFormat="1" ht="33" customHeight="1">
      <c r="A25" s="527" t="s">
        <v>168</v>
      </c>
      <c r="B25" s="527"/>
      <c r="C25" s="524">
        <f>(C21/C13)/12*1000</f>
        <v>5483.1460674157306</v>
      </c>
      <c r="D25" s="525"/>
      <c r="E25" s="526"/>
      <c r="F25" s="524">
        <f>(F21/F13)/12*1000</f>
        <v>5711.6104868913853</v>
      </c>
      <c r="G25" s="525"/>
      <c r="H25" s="526"/>
      <c r="I25" s="524">
        <f>(I21/I13)/6.5*1000</f>
        <v>5692.3076923076924</v>
      </c>
      <c r="J25" s="525"/>
      <c r="K25" s="526"/>
      <c r="L25" s="536">
        <f t="shared" si="0"/>
        <v>-19.302794583692958</v>
      </c>
      <c r="M25" s="536"/>
      <c r="N25" s="528">
        <f t="shared" si="1"/>
        <v>99.662042875157638</v>
      </c>
      <c r="O25" s="529"/>
    </row>
    <row r="26" spans="1:15" s="32" customFormat="1" ht="13.5" customHeight="1">
      <c r="A26" s="145"/>
      <c r="B26" s="145"/>
      <c r="C26" s="145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7"/>
      <c r="O26" s="147"/>
    </row>
    <row r="27" spans="1:15" ht="20.25">
      <c r="A27" s="530" t="s">
        <v>326</v>
      </c>
      <c r="B27" s="530"/>
      <c r="C27" s="530"/>
      <c r="D27" s="530"/>
      <c r="E27" s="530"/>
      <c r="F27" s="530"/>
      <c r="G27" s="530"/>
      <c r="H27" s="530"/>
      <c r="I27" s="530"/>
      <c r="J27" s="530"/>
      <c r="K27" s="530"/>
      <c r="L27" s="530"/>
      <c r="M27" s="530"/>
      <c r="N27" s="530"/>
      <c r="O27" s="530"/>
    </row>
    <row r="28" spans="1:15" ht="11.25" customHeight="1">
      <c r="A28" s="148"/>
      <c r="B28" s="148"/>
      <c r="C28" s="148"/>
      <c r="D28" s="148"/>
      <c r="E28" s="148"/>
      <c r="F28" s="148"/>
      <c r="G28" s="148"/>
      <c r="H28" s="148"/>
      <c r="I28" s="148"/>
      <c r="J28" s="130"/>
      <c r="K28" s="130"/>
      <c r="L28" s="130"/>
      <c r="M28" s="130"/>
      <c r="N28" s="130"/>
      <c r="O28" s="130"/>
    </row>
    <row r="29" spans="1:15" ht="22.5">
      <c r="A29" s="550" t="s">
        <v>345</v>
      </c>
      <c r="B29" s="550"/>
      <c r="C29" s="550"/>
      <c r="D29" s="550"/>
      <c r="E29" s="550"/>
      <c r="F29" s="550"/>
      <c r="G29" s="550"/>
      <c r="H29" s="550"/>
      <c r="I29" s="550"/>
      <c r="J29" s="550"/>
      <c r="K29" s="66"/>
      <c r="L29" s="66"/>
      <c r="M29" s="66"/>
      <c r="N29" s="66"/>
      <c r="O29" s="66"/>
    </row>
    <row r="30" spans="1:15">
      <c r="A30" s="149"/>
      <c r="B30" s="150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15" ht="52.5" customHeight="1">
      <c r="A31" s="567" t="s">
        <v>407</v>
      </c>
      <c r="B31" s="568"/>
      <c r="C31" s="569"/>
      <c r="D31" s="546" t="s">
        <v>460</v>
      </c>
      <c r="E31" s="546"/>
      <c r="F31" s="546"/>
      <c r="G31" s="546" t="s">
        <v>461</v>
      </c>
      <c r="H31" s="546"/>
      <c r="I31" s="546"/>
      <c r="J31" s="546" t="s">
        <v>164</v>
      </c>
      <c r="K31" s="546"/>
      <c r="L31" s="546"/>
      <c r="M31" s="547" t="s">
        <v>165</v>
      </c>
      <c r="N31" s="548"/>
      <c r="O31" s="549"/>
    </row>
    <row r="32" spans="1:15" ht="155.25" customHeight="1">
      <c r="A32" s="570"/>
      <c r="B32" s="571"/>
      <c r="C32" s="572"/>
      <c r="D32" s="151" t="s">
        <v>327</v>
      </c>
      <c r="E32" s="151" t="s">
        <v>180</v>
      </c>
      <c r="F32" s="151" t="s">
        <v>328</v>
      </c>
      <c r="G32" s="151" t="s">
        <v>327</v>
      </c>
      <c r="H32" s="151" t="s">
        <v>180</v>
      </c>
      <c r="I32" s="151" t="s">
        <v>328</v>
      </c>
      <c r="J32" s="151" t="s">
        <v>327</v>
      </c>
      <c r="K32" s="151" t="s">
        <v>180</v>
      </c>
      <c r="L32" s="151" t="s">
        <v>328</v>
      </c>
      <c r="M32" s="152" t="s">
        <v>145</v>
      </c>
      <c r="N32" s="152" t="s">
        <v>146</v>
      </c>
      <c r="O32" s="152" t="s">
        <v>197</v>
      </c>
    </row>
    <row r="33" spans="1:15" ht="25.5" customHeight="1">
      <c r="A33" s="547">
        <v>1</v>
      </c>
      <c r="B33" s="548"/>
      <c r="C33" s="549"/>
      <c r="D33" s="151">
        <v>2</v>
      </c>
      <c r="E33" s="151">
        <v>3</v>
      </c>
      <c r="F33" s="151">
        <v>4</v>
      </c>
      <c r="G33" s="151">
        <v>5</v>
      </c>
      <c r="H33" s="105">
        <v>6</v>
      </c>
      <c r="I33" s="105">
        <v>7</v>
      </c>
      <c r="J33" s="105">
        <v>8</v>
      </c>
      <c r="K33" s="105">
        <v>9</v>
      </c>
      <c r="L33" s="105">
        <v>10</v>
      </c>
      <c r="M33" s="105">
        <v>11</v>
      </c>
      <c r="N33" s="105">
        <v>12</v>
      </c>
      <c r="O33" s="105">
        <v>13</v>
      </c>
    </row>
    <row r="34" spans="1:15" ht="39.75" customHeight="1">
      <c r="A34" s="576" t="s">
        <v>542</v>
      </c>
      <c r="B34" s="577"/>
      <c r="C34" s="578"/>
      <c r="D34" s="153">
        <v>9500</v>
      </c>
      <c r="E34" s="153"/>
      <c r="F34" s="92"/>
      <c r="G34" s="153">
        <v>8314</v>
      </c>
      <c r="H34" s="153"/>
      <c r="I34" s="92"/>
      <c r="J34" s="153">
        <f t="shared" ref="J34:L35" si="2">G34-D34</f>
        <v>-1186</v>
      </c>
      <c r="K34" s="153">
        <f t="shared" si="2"/>
        <v>0</v>
      </c>
      <c r="L34" s="92">
        <f t="shared" si="2"/>
        <v>0</v>
      </c>
      <c r="M34" s="154">
        <f t="shared" ref="M34:O36" si="3">(G34/D34)*100</f>
        <v>87.515789473684208</v>
      </c>
      <c r="N34" s="250" t="e">
        <f t="shared" si="3"/>
        <v>#DIV/0!</v>
      </c>
      <c r="O34" s="251" t="e">
        <f t="shared" si="3"/>
        <v>#DIV/0!</v>
      </c>
    </row>
    <row r="35" spans="1:15" ht="36.75" customHeight="1">
      <c r="A35" s="576" t="s">
        <v>519</v>
      </c>
      <c r="B35" s="577"/>
      <c r="C35" s="578"/>
      <c r="D35" s="153">
        <v>11600</v>
      </c>
      <c r="E35" s="153"/>
      <c r="F35" s="92"/>
      <c r="G35" s="153">
        <v>2577</v>
      </c>
      <c r="H35" s="153"/>
      <c r="I35" s="92"/>
      <c r="J35" s="153">
        <f t="shared" si="2"/>
        <v>-9023</v>
      </c>
      <c r="K35" s="153">
        <f t="shared" si="2"/>
        <v>0</v>
      </c>
      <c r="L35" s="92">
        <f t="shared" si="2"/>
        <v>0</v>
      </c>
      <c r="M35" s="154">
        <f t="shared" si="3"/>
        <v>22.21551724137931</v>
      </c>
      <c r="N35" s="250" t="e">
        <f t="shared" si="3"/>
        <v>#DIV/0!</v>
      </c>
      <c r="O35" s="251" t="e">
        <f t="shared" si="3"/>
        <v>#DIV/0!</v>
      </c>
    </row>
    <row r="36" spans="1:15" ht="33" customHeight="1">
      <c r="A36" s="573" t="s">
        <v>50</v>
      </c>
      <c r="B36" s="574"/>
      <c r="C36" s="575"/>
      <c r="D36" s="27">
        <f>SUM(D34:D35)</f>
        <v>21100</v>
      </c>
      <c r="E36" s="27"/>
      <c r="F36" s="91"/>
      <c r="G36" s="27">
        <f>SUM(G34:G35)</f>
        <v>10891</v>
      </c>
      <c r="H36" s="27"/>
      <c r="I36" s="91"/>
      <c r="J36" s="233">
        <f>SUM(J34:J35)</f>
        <v>-10209</v>
      </c>
      <c r="K36" s="27"/>
      <c r="L36" s="91"/>
      <c r="M36" s="154">
        <f t="shared" si="3"/>
        <v>51.616113744075832</v>
      </c>
      <c r="N36" s="252"/>
      <c r="O36" s="253"/>
    </row>
    <row r="37" spans="1:15" ht="35.25" customHeight="1">
      <c r="A37" s="155"/>
      <c r="B37" s="156"/>
      <c r="C37" s="156"/>
      <c r="D37" s="156"/>
      <c r="E37" s="156"/>
      <c r="F37" s="157"/>
      <c r="G37" s="157"/>
      <c r="H37" s="157"/>
      <c r="I37" s="158"/>
      <c r="J37" s="158"/>
      <c r="K37" s="158"/>
      <c r="L37" s="158"/>
      <c r="M37" s="158"/>
      <c r="N37" s="158"/>
      <c r="O37" s="159"/>
    </row>
    <row r="38" spans="1:15" ht="22.5">
      <c r="A38" s="550" t="s">
        <v>346</v>
      </c>
      <c r="B38" s="55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</row>
    <row r="39" spans="1:15">
      <c r="A39" s="149"/>
      <c r="B39" s="150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160" t="s">
        <v>385</v>
      </c>
    </row>
    <row r="40" spans="1:15" ht="56.25" customHeight="1">
      <c r="A40" s="23" t="s">
        <v>94</v>
      </c>
      <c r="B40" s="545" t="s">
        <v>63</v>
      </c>
      <c r="C40" s="545"/>
      <c r="D40" s="545" t="s">
        <v>58</v>
      </c>
      <c r="E40" s="545"/>
      <c r="F40" s="545" t="s">
        <v>59</v>
      </c>
      <c r="G40" s="545"/>
      <c r="H40" s="545" t="s">
        <v>73</v>
      </c>
      <c r="I40" s="545"/>
      <c r="J40" s="545"/>
      <c r="K40" s="558" t="s">
        <v>443</v>
      </c>
      <c r="L40" s="559"/>
      <c r="M40" s="558" t="s">
        <v>30</v>
      </c>
      <c r="N40" s="560"/>
      <c r="O40" s="559"/>
    </row>
    <row r="41" spans="1:15" ht="24.75" customHeight="1">
      <c r="A41" s="25">
        <v>1</v>
      </c>
      <c r="B41" s="555">
        <v>2</v>
      </c>
      <c r="C41" s="555"/>
      <c r="D41" s="555">
        <v>3</v>
      </c>
      <c r="E41" s="555"/>
      <c r="F41" s="555">
        <v>4</v>
      </c>
      <c r="G41" s="555"/>
      <c r="H41" s="555">
        <v>5</v>
      </c>
      <c r="I41" s="555"/>
      <c r="J41" s="555"/>
      <c r="K41" s="555">
        <v>6</v>
      </c>
      <c r="L41" s="555"/>
      <c r="M41" s="561">
        <v>7</v>
      </c>
      <c r="N41" s="563"/>
      <c r="O41" s="562"/>
    </row>
    <row r="42" spans="1:15" ht="29.25" customHeight="1">
      <c r="A42" s="59"/>
      <c r="B42" s="556"/>
      <c r="C42" s="556"/>
      <c r="D42" s="554"/>
      <c r="E42" s="554"/>
      <c r="F42" s="544" t="s">
        <v>150</v>
      </c>
      <c r="G42" s="544"/>
      <c r="H42" s="557"/>
      <c r="I42" s="557"/>
      <c r="J42" s="557"/>
      <c r="K42" s="524"/>
      <c r="L42" s="526"/>
      <c r="M42" s="554"/>
      <c r="N42" s="554"/>
      <c r="O42" s="554"/>
    </row>
    <row r="43" spans="1:15" ht="29.25" customHeight="1">
      <c r="A43" s="59"/>
      <c r="B43" s="556"/>
      <c r="C43" s="556"/>
      <c r="D43" s="554"/>
      <c r="E43" s="554"/>
      <c r="F43" s="544"/>
      <c r="G43" s="544"/>
      <c r="H43" s="557"/>
      <c r="I43" s="557"/>
      <c r="J43" s="557"/>
      <c r="K43" s="524"/>
      <c r="L43" s="526"/>
      <c r="M43" s="554"/>
      <c r="N43" s="554"/>
      <c r="O43" s="554"/>
    </row>
    <row r="44" spans="1:15" ht="30" customHeight="1">
      <c r="A44" s="161" t="s">
        <v>50</v>
      </c>
      <c r="B44" s="565" t="s">
        <v>31</v>
      </c>
      <c r="C44" s="565"/>
      <c r="D44" s="565" t="s">
        <v>31</v>
      </c>
      <c r="E44" s="565"/>
      <c r="F44" s="565" t="s">
        <v>31</v>
      </c>
      <c r="G44" s="565"/>
      <c r="H44" s="566"/>
      <c r="I44" s="566"/>
      <c r="J44" s="566"/>
      <c r="K44" s="532">
        <f>SUM(K42:L43)</f>
        <v>0</v>
      </c>
      <c r="L44" s="534"/>
      <c r="M44" s="564"/>
      <c r="N44" s="564"/>
      <c r="O44" s="564"/>
    </row>
    <row r="45" spans="1:15">
      <c r="A45" s="157"/>
      <c r="B45" s="64"/>
      <c r="C45" s="64"/>
      <c r="D45" s="64"/>
      <c r="E45" s="64"/>
      <c r="F45" s="64" t="s">
        <v>378</v>
      </c>
      <c r="G45" s="64"/>
      <c r="H45" s="64"/>
      <c r="I45" s="64"/>
      <c r="J45" s="64"/>
      <c r="K45" s="65"/>
      <c r="L45" s="65"/>
      <c r="M45" s="65"/>
      <c r="N45" s="65"/>
      <c r="O45" s="65"/>
    </row>
    <row r="46" spans="1:15" ht="22.5">
      <c r="A46" s="550" t="s">
        <v>354</v>
      </c>
      <c r="B46" s="550"/>
      <c r="C46" s="550"/>
      <c r="D46" s="550"/>
      <c r="E46" s="550"/>
      <c r="F46" s="550"/>
      <c r="G46" s="550"/>
      <c r="H46" s="550"/>
      <c r="I46" s="550"/>
      <c r="J46" s="550"/>
      <c r="K46" s="550"/>
      <c r="L46" s="550"/>
      <c r="M46" s="550"/>
      <c r="N46" s="550"/>
      <c r="O46" s="550"/>
    </row>
    <row r="47" spans="1:15" ht="20.25" customHeight="1">
      <c r="A47" s="158"/>
      <c r="B47" s="162"/>
      <c r="C47" s="158"/>
      <c r="D47" s="158"/>
      <c r="E47" s="158"/>
      <c r="F47" s="158"/>
      <c r="G47" s="158"/>
      <c r="H47" s="158"/>
      <c r="I47" s="159"/>
      <c r="J47" s="66"/>
      <c r="K47" s="66"/>
      <c r="L47" s="66"/>
      <c r="M47" s="66"/>
      <c r="N47" s="66"/>
      <c r="O47" s="160" t="s">
        <v>385</v>
      </c>
    </row>
    <row r="48" spans="1:15" ht="42.75" customHeight="1">
      <c r="A48" s="545" t="s">
        <v>57</v>
      </c>
      <c r="B48" s="545"/>
      <c r="C48" s="545"/>
      <c r="D48" s="545" t="s">
        <v>469</v>
      </c>
      <c r="E48" s="545"/>
      <c r="F48" s="545" t="s">
        <v>470</v>
      </c>
      <c r="G48" s="545"/>
      <c r="H48" s="545"/>
      <c r="I48" s="545"/>
      <c r="J48" s="545" t="s">
        <v>471</v>
      </c>
      <c r="K48" s="545"/>
      <c r="L48" s="545"/>
      <c r="M48" s="545"/>
      <c r="N48" s="545" t="s">
        <v>472</v>
      </c>
      <c r="O48" s="545"/>
    </row>
    <row r="49" spans="1:15" ht="42.75" customHeight="1">
      <c r="A49" s="545"/>
      <c r="B49" s="545"/>
      <c r="C49" s="545"/>
      <c r="D49" s="545"/>
      <c r="E49" s="545"/>
      <c r="F49" s="555" t="s">
        <v>147</v>
      </c>
      <c r="G49" s="555"/>
      <c r="H49" s="545" t="s">
        <v>148</v>
      </c>
      <c r="I49" s="545"/>
      <c r="J49" s="555" t="s">
        <v>147</v>
      </c>
      <c r="K49" s="555"/>
      <c r="L49" s="545" t="s">
        <v>148</v>
      </c>
      <c r="M49" s="545"/>
      <c r="N49" s="545"/>
      <c r="O49" s="545"/>
    </row>
    <row r="50" spans="1:15" ht="27" customHeight="1">
      <c r="A50" s="545">
        <v>1</v>
      </c>
      <c r="B50" s="545"/>
      <c r="C50" s="545"/>
      <c r="D50" s="558">
        <v>2</v>
      </c>
      <c r="E50" s="559"/>
      <c r="F50" s="558">
        <v>3</v>
      </c>
      <c r="G50" s="559"/>
      <c r="H50" s="561">
        <v>4</v>
      </c>
      <c r="I50" s="562"/>
      <c r="J50" s="561">
        <v>5</v>
      </c>
      <c r="K50" s="562"/>
      <c r="L50" s="561">
        <v>6</v>
      </c>
      <c r="M50" s="562"/>
      <c r="N50" s="561">
        <v>7</v>
      </c>
      <c r="O50" s="562"/>
    </row>
    <row r="51" spans="1:15" ht="30.75" customHeight="1">
      <c r="A51" s="527" t="s">
        <v>177</v>
      </c>
      <c r="B51" s="527"/>
      <c r="C51" s="527"/>
      <c r="D51" s="524"/>
      <c r="E51" s="526"/>
      <c r="F51" s="524"/>
      <c r="G51" s="526"/>
      <c r="H51" s="524"/>
      <c r="I51" s="526"/>
      <c r="J51" s="524"/>
      <c r="K51" s="526"/>
      <c r="L51" s="524"/>
      <c r="M51" s="526"/>
      <c r="N51" s="524">
        <f>D51+H51-L51</f>
        <v>0</v>
      </c>
      <c r="O51" s="526"/>
    </row>
    <row r="52" spans="1:15" ht="27.75" customHeight="1">
      <c r="A52" s="527" t="s">
        <v>78</v>
      </c>
      <c r="B52" s="527"/>
      <c r="C52" s="527"/>
      <c r="D52" s="524"/>
      <c r="E52" s="526"/>
      <c r="F52" s="524"/>
      <c r="G52" s="526"/>
      <c r="H52" s="524"/>
      <c r="I52" s="526"/>
      <c r="J52" s="524"/>
      <c r="K52" s="526"/>
      <c r="L52" s="524"/>
      <c r="M52" s="526"/>
      <c r="N52" s="524"/>
      <c r="O52" s="526"/>
    </row>
    <row r="53" spans="1:15" ht="30" customHeight="1">
      <c r="A53" s="527" t="s">
        <v>178</v>
      </c>
      <c r="B53" s="527"/>
      <c r="C53" s="527"/>
      <c r="D53" s="524"/>
      <c r="E53" s="526"/>
      <c r="F53" s="524"/>
      <c r="G53" s="526"/>
      <c r="H53" s="524"/>
      <c r="I53" s="526"/>
      <c r="J53" s="524"/>
      <c r="K53" s="526"/>
      <c r="L53" s="524"/>
      <c r="M53" s="526"/>
      <c r="N53" s="524">
        <f>D53+H53-L53</f>
        <v>0</v>
      </c>
      <c r="O53" s="526"/>
    </row>
    <row r="54" spans="1:15" ht="30" customHeight="1">
      <c r="A54" s="527" t="s">
        <v>453</v>
      </c>
      <c r="B54" s="527"/>
      <c r="C54" s="527"/>
      <c r="D54" s="524"/>
      <c r="E54" s="526"/>
      <c r="F54" s="524"/>
      <c r="G54" s="526"/>
      <c r="H54" s="524"/>
      <c r="I54" s="526"/>
      <c r="J54" s="524"/>
      <c r="K54" s="526"/>
      <c r="L54" s="524"/>
      <c r="M54" s="526"/>
      <c r="N54" s="524"/>
      <c r="O54" s="526"/>
    </row>
    <row r="55" spans="1:15" ht="30" customHeight="1">
      <c r="A55" s="527" t="s">
        <v>179</v>
      </c>
      <c r="B55" s="527"/>
      <c r="C55" s="527"/>
      <c r="D55" s="524"/>
      <c r="E55" s="526"/>
      <c r="F55" s="524"/>
      <c r="G55" s="526"/>
      <c r="H55" s="524"/>
      <c r="I55" s="526"/>
      <c r="J55" s="524"/>
      <c r="K55" s="526"/>
      <c r="L55" s="524"/>
      <c r="M55" s="526"/>
      <c r="N55" s="524">
        <f>D55+H55-L55</f>
        <v>0</v>
      </c>
      <c r="O55" s="526"/>
    </row>
    <row r="56" spans="1:15" ht="30" customHeight="1">
      <c r="A56" s="527" t="s">
        <v>78</v>
      </c>
      <c r="B56" s="527"/>
      <c r="C56" s="527"/>
      <c r="D56" s="524"/>
      <c r="E56" s="526"/>
      <c r="F56" s="524"/>
      <c r="G56" s="526"/>
      <c r="H56" s="524"/>
      <c r="I56" s="526"/>
      <c r="J56" s="524"/>
      <c r="K56" s="526"/>
      <c r="L56" s="524"/>
      <c r="M56" s="526"/>
      <c r="N56" s="524"/>
      <c r="O56" s="526"/>
    </row>
    <row r="57" spans="1:15" ht="51" customHeight="1">
      <c r="A57" s="531" t="s">
        <v>50</v>
      </c>
      <c r="B57" s="531"/>
      <c r="C57" s="531"/>
      <c r="D57" s="532">
        <f>SUM(D51,D53,D55)</f>
        <v>0</v>
      </c>
      <c r="E57" s="534"/>
      <c r="F57" s="532">
        <f>SUM(F51,F53,F55)</f>
        <v>0</v>
      </c>
      <c r="G57" s="534"/>
      <c r="H57" s="532">
        <f>SUM(H51,H53,H55)</f>
        <v>0</v>
      </c>
      <c r="I57" s="534"/>
      <c r="J57" s="532">
        <f>SUM(J51,J53,J55)</f>
        <v>0</v>
      </c>
      <c r="K57" s="534"/>
      <c r="L57" s="532">
        <f>SUM(L51,L53,L55)</f>
        <v>0</v>
      </c>
      <c r="M57" s="534"/>
      <c r="N57" s="532">
        <f>D57+H57-L57</f>
        <v>0</v>
      </c>
      <c r="O57" s="534"/>
    </row>
    <row r="58" spans="1:15">
      <c r="A58" s="66"/>
      <c r="B58" s="150"/>
      <c r="C58" s="163"/>
      <c r="D58" s="163"/>
      <c r="E58" s="163"/>
      <c r="F58" s="66"/>
      <c r="G58" s="66"/>
      <c r="H58" s="66"/>
      <c r="I58" s="66"/>
      <c r="J58" s="66"/>
      <c r="K58" s="66"/>
      <c r="L58" s="66"/>
      <c r="M58" s="66"/>
      <c r="N58" s="66"/>
      <c r="O58" s="66"/>
    </row>
    <row r="59" spans="1:15">
      <c r="A59" s="66"/>
      <c r="B59" s="150"/>
      <c r="C59" s="163"/>
      <c r="D59" s="163"/>
      <c r="E59" s="163"/>
      <c r="F59" s="66"/>
      <c r="G59" s="66"/>
      <c r="H59" s="66"/>
      <c r="I59" s="66"/>
      <c r="J59" s="66"/>
      <c r="K59" s="66"/>
      <c r="L59" s="66"/>
      <c r="M59" s="66"/>
      <c r="N59" s="66"/>
      <c r="O59" s="66"/>
    </row>
    <row r="60" spans="1:15">
      <c r="A60" s="133"/>
      <c r="B60" s="150"/>
      <c r="C60" s="163"/>
      <c r="D60" s="163"/>
      <c r="E60" s="163"/>
      <c r="F60" s="66"/>
      <c r="G60" s="66"/>
      <c r="H60" s="66"/>
      <c r="I60" s="66"/>
      <c r="J60" s="66"/>
      <c r="K60" s="66"/>
      <c r="L60" s="66"/>
      <c r="M60" s="66"/>
      <c r="N60" s="66"/>
      <c r="O60" s="66"/>
    </row>
    <row r="61" spans="1:15">
      <c r="A61" s="160"/>
      <c r="B61" s="150"/>
      <c r="C61" s="163"/>
      <c r="D61" s="163"/>
      <c r="E61" s="163"/>
      <c r="F61" s="160"/>
      <c r="G61" s="160"/>
      <c r="H61" s="66"/>
      <c r="I61" s="66"/>
      <c r="J61" s="66"/>
      <c r="K61" s="66"/>
      <c r="L61" s="486"/>
      <c r="M61" s="523"/>
      <c r="N61" s="523"/>
      <c r="O61" s="523"/>
    </row>
    <row r="62" spans="1:15">
      <c r="A62" s="66"/>
      <c r="B62" s="150"/>
      <c r="C62" s="163"/>
      <c r="D62" s="163"/>
      <c r="E62" s="163"/>
      <c r="F62" s="66"/>
      <c r="G62" s="66"/>
      <c r="H62" s="66"/>
      <c r="I62" s="66"/>
      <c r="J62" s="66"/>
      <c r="K62" s="66"/>
      <c r="L62" s="66"/>
      <c r="M62" s="66"/>
      <c r="N62" s="66"/>
      <c r="O62" s="66"/>
    </row>
    <row r="63" spans="1:15">
      <c r="A63" s="66"/>
      <c r="B63" s="150"/>
      <c r="C63" s="163"/>
      <c r="D63" s="163"/>
      <c r="E63" s="163"/>
      <c r="F63" s="66"/>
      <c r="G63" s="66"/>
      <c r="H63" s="66"/>
      <c r="I63" s="66"/>
      <c r="J63" s="66"/>
      <c r="K63" s="66"/>
      <c r="L63" s="66"/>
      <c r="M63" s="66"/>
      <c r="N63" s="66"/>
      <c r="O63" s="66"/>
    </row>
    <row r="64" spans="1:15">
      <c r="A64" s="66"/>
      <c r="B64" s="150"/>
      <c r="C64" s="163"/>
      <c r="D64" s="163"/>
      <c r="E64" s="163"/>
      <c r="F64" s="66"/>
      <c r="G64" s="66"/>
      <c r="H64" s="66"/>
      <c r="I64" s="66"/>
      <c r="J64" s="66"/>
      <c r="K64" s="66"/>
      <c r="L64" s="66"/>
      <c r="M64" s="66"/>
      <c r="N64" s="66"/>
      <c r="O64" s="66"/>
    </row>
    <row r="65" spans="1:15">
      <c r="A65" s="66"/>
      <c r="B65" s="150"/>
      <c r="C65" s="163"/>
      <c r="D65" s="163"/>
      <c r="E65" s="163"/>
      <c r="F65" s="66"/>
      <c r="G65" s="66"/>
      <c r="H65" s="66"/>
      <c r="I65" s="66"/>
      <c r="J65" s="66"/>
      <c r="K65" s="66"/>
      <c r="L65" s="66"/>
      <c r="M65" s="66"/>
      <c r="N65" s="66"/>
      <c r="O65" s="66"/>
    </row>
    <row r="66" spans="1:15">
      <c r="A66" s="66"/>
      <c r="B66" s="150"/>
      <c r="C66" s="163"/>
      <c r="D66" s="163"/>
      <c r="E66" s="163"/>
      <c r="F66" s="66"/>
      <c r="G66" s="66"/>
      <c r="H66" s="66"/>
      <c r="I66" s="66"/>
      <c r="J66" s="66"/>
      <c r="K66" s="66"/>
      <c r="L66" s="66"/>
      <c r="M66" s="66"/>
      <c r="N66" s="66"/>
      <c r="O66" s="66"/>
    </row>
    <row r="67" spans="1:15">
      <c r="A67" s="66"/>
      <c r="B67" s="150"/>
      <c r="C67" s="163"/>
      <c r="D67" s="163"/>
      <c r="E67" s="163"/>
      <c r="F67" s="66"/>
      <c r="G67" s="66"/>
      <c r="H67" s="66"/>
      <c r="I67" s="66"/>
      <c r="J67" s="66"/>
      <c r="K67" s="66"/>
      <c r="L67" s="66"/>
      <c r="M67" s="66"/>
      <c r="N67" s="66"/>
      <c r="O67" s="66"/>
    </row>
    <row r="68" spans="1:15">
      <c r="C68" s="164"/>
      <c r="D68" s="164"/>
      <c r="E68" s="164"/>
    </row>
    <row r="69" spans="1:15">
      <c r="C69" s="164"/>
      <c r="D69" s="164"/>
      <c r="E69" s="164"/>
    </row>
    <row r="70" spans="1:15">
      <c r="C70" s="164"/>
      <c r="D70" s="164"/>
      <c r="E70" s="164"/>
    </row>
    <row r="71" spans="1:15">
      <c r="C71" s="164"/>
      <c r="D71" s="164"/>
      <c r="E71" s="164"/>
    </row>
  </sheetData>
  <mergeCells count="223">
    <mergeCell ref="A34:C34"/>
    <mergeCell ref="A35:C35"/>
    <mergeCell ref="D42:E42"/>
    <mergeCell ref="D41:E41"/>
    <mergeCell ref="B41:C41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  <mergeCell ref="C19:E19"/>
    <mergeCell ref="C20:E20"/>
    <mergeCell ref="C21:E21"/>
    <mergeCell ref="C22:E22"/>
    <mergeCell ref="F49:G49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L25:M25"/>
    <mergeCell ref="I24:K24"/>
    <mergeCell ref="I25:K25"/>
    <mergeCell ref="I23:K23"/>
    <mergeCell ref="F25:H25"/>
    <mergeCell ref="N57:O57"/>
    <mergeCell ref="D57:E57"/>
    <mergeCell ref="F57:G57"/>
    <mergeCell ref="H57:I57"/>
    <mergeCell ref="J57:K57"/>
    <mergeCell ref="L57:M57"/>
    <mergeCell ref="L51:M51"/>
    <mergeCell ref="J56:K56"/>
    <mergeCell ref="J52:K52"/>
    <mergeCell ref="L54:M54"/>
    <mergeCell ref="J54:K54"/>
    <mergeCell ref="H41:J41"/>
    <mergeCell ref="L23:M23"/>
    <mergeCell ref="C23:E23"/>
    <mergeCell ref="C24:E24"/>
    <mergeCell ref="C25:E25"/>
    <mergeCell ref="A31:C32"/>
    <mergeCell ref="A36:C36"/>
    <mergeCell ref="A33:C33"/>
    <mergeCell ref="N56:O56"/>
    <mergeCell ref="H43:J43"/>
    <mergeCell ref="L56:M56"/>
    <mergeCell ref="H56:I56"/>
    <mergeCell ref="L53:M53"/>
    <mergeCell ref="H54:I54"/>
    <mergeCell ref="N53:O53"/>
    <mergeCell ref="L52:M52"/>
    <mergeCell ref="H55:I55"/>
    <mergeCell ref="J55:K55"/>
    <mergeCell ref="L55:M55"/>
    <mergeCell ref="N55:O55"/>
    <mergeCell ref="H44:J44"/>
    <mergeCell ref="H49:I49"/>
    <mergeCell ref="K43:L43"/>
    <mergeCell ref="M43:O43"/>
    <mergeCell ref="N54:O54"/>
    <mergeCell ref="N51:O51"/>
    <mergeCell ref="J51:K51"/>
    <mergeCell ref="H51:I51"/>
    <mergeCell ref="L50:M50"/>
    <mergeCell ref="N50:O50"/>
    <mergeCell ref="D52:E52"/>
    <mergeCell ref="F52:G52"/>
    <mergeCell ref="H53:I53"/>
    <mergeCell ref="J53:K53"/>
    <mergeCell ref="H52:I52"/>
    <mergeCell ref="N52:O52"/>
    <mergeCell ref="F51:G51"/>
    <mergeCell ref="F41:G41"/>
    <mergeCell ref="A57:C57"/>
    <mergeCell ref="A56:C56"/>
    <mergeCell ref="A55:C55"/>
    <mergeCell ref="A53:C53"/>
    <mergeCell ref="D55:E55"/>
    <mergeCell ref="F55:G55"/>
    <mergeCell ref="B43:C43"/>
    <mergeCell ref="A52:C52"/>
    <mergeCell ref="D56:E56"/>
    <mergeCell ref="F56:G56"/>
    <mergeCell ref="D54:E54"/>
    <mergeCell ref="A54:C54"/>
    <mergeCell ref="F54:G54"/>
    <mergeCell ref="D53:E53"/>
    <mergeCell ref="F53:G53"/>
    <mergeCell ref="A51:C51"/>
    <mergeCell ref="A50:C50"/>
    <mergeCell ref="D50:E50"/>
    <mergeCell ref="F50:G50"/>
    <mergeCell ref="D51:E51"/>
    <mergeCell ref="D43:E43"/>
    <mergeCell ref="F43:G43"/>
    <mergeCell ref="M42:O42"/>
    <mergeCell ref="K42:L42"/>
    <mergeCell ref="K41:L41"/>
    <mergeCell ref="B42:C42"/>
    <mergeCell ref="H42:J42"/>
    <mergeCell ref="K40:L40"/>
    <mergeCell ref="M40:O40"/>
    <mergeCell ref="B40:C40"/>
    <mergeCell ref="H50:I50"/>
    <mergeCell ref="K44:L44"/>
    <mergeCell ref="J50:K50"/>
    <mergeCell ref="J48:M48"/>
    <mergeCell ref="J49:K49"/>
    <mergeCell ref="L49:M49"/>
    <mergeCell ref="M41:O41"/>
    <mergeCell ref="N48:O49"/>
    <mergeCell ref="M44:O44"/>
    <mergeCell ref="A46:O46"/>
    <mergeCell ref="B44:C44"/>
    <mergeCell ref="D44:E44"/>
    <mergeCell ref="F44:G44"/>
    <mergeCell ref="D48:E49"/>
    <mergeCell ref="A48:C49"/>
    <mergeCell ref="F48:I48"/>
    <mergeCell ref="A2:O2"/>
    <mergeCell ref="A3:O3"/>
    <mergeCell ref="I11:K11"/>
    <mergeCell ref="F42:G42"/>
    <mergeCell ref="D40:E40"/>
    <mergeCell ref="J31:L31"/>
    <mergeCell ref="M31:O31"/>
    <mergeCell ref="A38:O38"/>
    <mergeCell ref="F40:G40"/>
    <mergeCell ref="H40:J40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A14:B14"/>
    <mergeCell ref="A15:B15"/>
    <mergeCell ref="A16:B16"/>
    <mergeCell ref="F16:H16"/>
    <mergeCell ref="L14:M14"/>
    <mergeCell ref="L15:M15"/>
    <mergeCell ref="F14:H14"/>
    <mergeCell ref="L16:M16"/>
    <mergeCell ref="I16:K16"/>
    <mergeCell ref="F15:H15"/>
    <mergeCell ref="I15:K15"/>
    <mergeCell ref="L61:O61"/>
    <mergeCell ref="C15:E15"/>
    <mergeCell ref="C16:E16"/>
    <mergeCell ref="C17:E17"/>
    <mergeCell ref="A24:B2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</mergeCells>
  <phoneticPr fontId="3" type="noConversion"/>
  <pageMargins left="0.23622047244094491" right="0.15748031496062992" top="0.19685039370078741" bottom="0.19685039370078741" header="0.31496062992125984" footer="0.15748031496062992"/>
  <pageSetup paperSize="9" scale="52" orientation="landscape" horizontalDpi="1200" verticalDpi="1200" r:id="rId1"/>
  <headerFooter alignWithMargins="0"/>
  <ignoredErrors>
    <ignoredError sqref="L22:M25 O11:O25 D24:E25 G25:H25 D22:E23 O10 N10:N25 M34:O35 G22:H22 G23:H23 G24:H24 J22:K22 J23:K23 J24:K24 J25:K25" evalError="1"/>
    <ignoredError sqref="D36:G3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F66"/>
  <sheetViews>
    <sheetView view="pageBreakPreview" topLeftCell="A10" zoomScale="50" zoomScaleNormal="50" zoomScaleSheetLayoutView="50" workbookViewId="0">
      <selection activeCell="AK68" sqref="AK68"/>
    </sheetView>
  </sheetViews>
  <sheetFormatPr defaultRowHeight="18.75"/>
  <cols>
    <col min="1" max="2" width="4.42578125" style="47" customWidth="1"/>
    <col min="3" max="3" width="28.7109375" style="47" customWidth="1"/>
    <col min="4" max="6" width="8.42578125" style="47" customWidth="1"/>
    <col min="7" max="9" width="11.28515625" style="47" customWidth="1"/>
    <col min="10" max="10" width="8.7109375" style="47" customWidth="1"/>
    <col min="11" max="11" width="10.140625" style="47" customWidth="1"/>
    <col min="12" max="12" width="9" style="47" customWidth="1"/>
    <col min="13" max="13" width="12.28515625" style="47" customWidth="1"/>
    <col min="14" max="14" width="12.5703125" style="47" customWidth="1"/>
    <col min="15" max="15" width="14.5703125" style="47" customWidth="1"/>
    <col min="16" max="16" width="14" style="47" customWidth="1"/>
    <col min="17" max="17" width="12.5703125" style="47" customWidth="1"/>
    <col min="18" max="18" width="12.28515625" style="47" customWidth="1"/>
    <col min="19" max="19" width="14.5703125" style="47" customWidth="1"/>
    <col min="20" max="20" width="14" style="47" customWidth="1"/>
    <col min="21" max="21" width="12.5703125" style="47" customWidth="1"/>
    <col min="22" max="22" width="12.28515625" style="47" customWidth="1"/>
    <col min="23" max="23" width="14.85546875" style="47" customWidth="1"/>
    <col min="24" max="24" width="14" style="47" customWidth="1"/>
    <col min="25" max="25" width="12.5703125" style="47" customWidth="1"/>
    <col min="26" max="26" width="12.28515625" style="47" customWidth="1"/>
    <col min="27" max="27" width="14.5703125" style="47" customWidth="1"/>
    <col min="28" max="28" width="13.7109375" style="47" customWidth="1"/>
    <col min="29" max="29" width="12.28515625" style="47" customWidth="1"/>
    <col min="30" max="31" width="14.5703125" style="47" customWidth="1"/>
    <col min="32" max="32" width="14" style="47" customWidth="1"/>
    <col min="33" max="16384" width="9.140625" style="47"/>
  </cols>
  <sheetData>
    <row r="1" spans="1:32" ht="18.75" customHeight="1"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502" t="s">
        <v>364</v>
      </c>
      <c r="AE1" s="502"/>
      <c r="AF1" s="502"/>
    </row>
    <row r="2" spans="1:32" ht="18.75" customHeight="1">
      <c r="C2" s="166" t="s">
        <v>355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</row>
    <row r="3" spans="1:32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8" t="s">
        <v>385</v>
      </c>
    </row>
    <row r="4" spans="1:32" s="66" customFormat="1" ht="45.75" customHeight="1">
      <c r="A4" s="600" t="s">
        <v>47</v>
      </c>
      <c r="B4" s="605" t="s">
        <v>125</v>
      </c>
      <c r="C4" s="606"/>
      <c r="D4" s="567" t="s">
        <v>126</v>
      </c>
      <c r="E4" s="568"/>
      <c r="F4" s="568"/>
      <c r="G4" s="567" t="s">
        <v>195</v>
      </c>
      <c r="H4" s="568"/>
      <c r="I4" s="568"/>
      <c r="J4" s="568"/>
      <c r="K4" s="568"/>
      <c r="L4" s="568"/>
      <c r="M4" s="568"/>
      <c r="N4" s="568"/>
      <c r="O4" s="568"/>
      <c r="P4" s="568"/>
      <c r="Q4" s="569"/>
      <c r="R4" s="561" t="s">
        <v>127</v>
      </c>
      <c r="S4" s="563"/>
      <c r="T4" s="563"/>
      <c r="U4" s="563"/>
      <c r="V4" s="563"/>
      <c r="W4" s="563"/>
      <c r="X4" s="563"/>
      <c r="Y4" s="563"/>
      <c r="Z4" s="562"/>
      <c r="AA4" s="545" t="s">
        <v>329</v>
      </c>
      <c r="AB4" s="555"/>
      <c r="AC4" s="555"/>
      <c r="AD4" s="545" t="s">
        <v>330</v>
      </c>
      <c r="AE4" s="555"/>
      <c r="AF4" s="555"/>
    </row>
    <row r="5" spans="1:32" s="66" customFormat="1" ht="77.25" customHeight="1">
      <c r="A5" s="601"/>
      <c r="B5" s="607"/>
      <c r="C5" s="608"/>
      <c r="D5" s="570"/>
      <c r="E5" s="571"/>
      <c r="F5" s="571"/>
      <c r="G5" s="570"/>
      <c r="H5" s="571"/>
      <c r="I5" s="571"/>
      <c r="J5" s="571"/>
      <c r="K5" s="571"/>
      <c r="L5" s="571"/>
      <c r="M5" s="571"/>
      <c r="N5" s="571"/>
      <c r="O5" s="571"/>
      <c r="P5" s="571"/>
      <c r="Q5" s="572"/>
      <c r="R5" s="558" t="s">
        <v>473</v>
      </c>
      <c r="S5" s="560"/>
      <c r="T5" s="559"/>
      <c r="U5" s="558" t="s">
        <v>474</v>
      </c>
      <c r="V5" s="560"/>
      <c r="W5" s="559"/>
      <c r="X5" s="558" t="s">
        <v>475</v>
      </c>
      <c r="Y5" s="560"/>
      <c r="Z5" s="559"/>
      <c r="AA5" s="555"/>
      <c r="AB5" s="555"/>
      <c r="AC5" s="555"/>
      <c r="AD5" s="555"/>
      <c r="AE5" s="555"/>
      <c r="AF5" s="555"/>
    </row>
    <row r="6" spans="1:32" s="66" customFormat="1" ht="28.5" customHeight="1">
      <c r="A6" s="169">
        <v>1</v>
      </c>
      <c r="B6" s="622">
        <v>2</v>
      </c>
      <c r="C6" s="623"/>
      <c r="D6" s="558">
        <v>3</v>
      </c>
      <c r="E6" s="560"/>
      <c r="F6" s="560"/>
      <c r="G6" s="558">
        <v>4</v>
      </c>
      <c r="H6" s="560"/>
      <c r="I6" s="560"/>
      <c r="J6" s="560"/>
      <c r="K6" s="560"/>
      <c r="L6" s="560"/>
      <c r="M6" s="560"/>
      <c r="N6" s="560"/>
      <c r="O6" s="560"/>
      <c r="P6" s="560"/>
      <c r="Q6" s="559"/>
      <c r="R6" s="558">
        <v>5</v>
      </c>
      <c r="S6" s="560"/>
      <c r="T6" s="559"/>
      <c r="U6" s="558">
        <v>6</v>
      </c>
      <c r="V6" s="560"/>
      <c r="W6" s="559"/>
      <c r="X6" s="561">
        <v>7</v>
      </c>
      <c r="Y6" s="563"/>
      <c r="Z6" s="562"/>
      <c r="AA6" s="561">
        <v>8</v>
      </c>
      <c r="AB6" s="563"/>
      <c r="AC6" s="562"/>
      <c r="AD6" s="561">
        <v>9</v>
      </c>
      <c r="AE6" s="563"/>
      <c r="AF6" s="562"/>
    </row>
    <row r="7" spans="1:32" s="66" customFormat="1" ht="34.5" customHeight="1">
      <c r="A7" s="169">
        <v>1</v>
      </c>
      <c r="B7" s="612" t="s">
        <v>521</v>
      </c>
      <c r="C7" s="613"/>
      <c r="D7" s="609">
        <v>2013</v>
      </c>
      <c r="E7" s="610"/>
      <c r="F7" s="610"/>
      <c r="G7" s="609" t="s">
        <v>520</v>
      </c>
      <c r="H7" s="610"/>
      <c r="I7" s="610"/>
      <c r="J7" s="610"/>
      <c r="K7" s="610"/>
      <c r="L7" s="610"/>
      <c r="M7" s="610"/>
      <c r="N7" s="610"/>
      <c r="O7" s="610"/>
      <c r="P7" s="610"/>
      <c r="Q7" s="611"/>
      <c r="R7" s="602">
        <v>62</v>
      </c>
      <c r="S7" s="603"/>
      <c r="T7" s="604"/>
      <c r="U7" s="602">
        <v>65</v>
      </c>
      <c r="V7" s="603"/>
      <c r="W7" s="604"/>
      <c r="X7" s="602">
        <v>44</v>
      </c>
      <c r="Y7" s="603"/>
      <c r="Z7" s="604"/>
      <c r="AA7" s="602">
        <f>X7-U7</f>
        <v>-21</v>
      </c>
      <c r="AB7" s="603"/>
      <c r="AC7" s="604"/>
      <c r="AD7" s="629">
        <f>(X7/U7)*100</f>
        <v>67.692307692307693</v>
      </c>
      <c r="AE7" s="630"/>
      <c r="AF7" s="631"/>
    </row>
    <row r="8" spans="1:32" s="66" customFormat="1" ht="37.5" customHeight="1">
      <c r="A8" s="580" t="s">
        <v>50</v>
      </c>
      <c r="B8" s="581"/>
      <c r="C8" s="581"/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2"/>
      <c r="R8" s="617">
        <f>SUM(R7:R7)</f>
        <v>62</v>
      </c>
      <c r="S8" s="618"/>
      <c r="T8" s="619"/>
      <c r="U8" s="617">
        <f>SUM(U7:U7)</f>
        <v>65</v>
      </c>
      <c r="V8" s="618"/>
      <c r="W8" s="619"/>
      <c r="X8" s="617">
        <f>SUM(X7:X7)</f>
        <v>44</v>
      </c>
      <c r="Y8" s="618"/>
      <c r="Z8" s="619"/>
      <c r="AA8" s="617">
        <f>X8-U8</f>
        <v>-21</v>
      </c>
      <c r="AB8" s="618"/>
      <c r="AC8" s="619"/>
      <c r="AD8" s="640">
        <f>(X8/U8)*100</f>
        <v>67.692307692307693</v>
      </c>
      <c r="AE8" s="641"/>
      <c r="AF8" s="642"/>
    </row>
    <row r="9" spans="1:32" s="66" customFormat="1" ht="11.25" customHeight="1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2"/>
      <c r="AF9" s="172"/>
    </row>
    <row r="10" spans="1:32" s="66" customFormat="1" ht="10.5" customHeight="1">
      <c r="A10" s="173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4"/>
      <c r="O10" s="174"/>
      <c r="P10" s="174"/>
      <c r="Q10" s="174"/>
      <c r="R10" s="175"/>
      <c r="S10" s="175"/>
      <c r="T10" s="175"/>
      <c r="U10" s="175"/>
      <c r="V10" s="175"/>
      <c r="W10" s="175"/>
      <c r="X10" s="176"/>
      <c r="Y10" s="176"/>
      <c r="Z10" s="176"/>
      <c r="AA10" s="176"/>
      <c r="AB10" s="176"/>
      <c r="AC10" s="176"/>
      <c r="AD10" s="176"/>
      <c r="AE10" s="177"/>
      <c r="AF10" s="177"/>
    </row>
    <row r="11" spans="1:32" s="178" customFormat="1" ht="18.75" customHeight="1">
      <c r="C11" s="179" t="s">
        <v>356</v>
      </c>
    </row>
    <row r="12" spans="1:32" s="178" customFormat="1" ht="18.75" customHeight="1">
      <c r="AF12" s="155" t="s">
        <v>385</v>
      </c>
    </row>
    <row r="13" spans="1:32" s="66" customFormat="1" ht="45.75" customHeight="1">
      <c r="A13" s="646" t="s">
        <v>47</v>
      </c>
      <c r="B13" s="605" t="s">
        <v>128</v>
      </c>
      <c r="C13" s="606"/>
      <c r="D13" s="545" t="s">
        <v>125</v>
      </c>
      <c r="E13" s="545"/>
      <c r="F13" s="545"/>
      <c r="G13" s="545"/>
      <c r="H13" s="567" t="s">
        <v>195</v>
      </c>
      <c r="I13" s="568"/>
      <c r="J13" s="568"/>
      <c r="K13" s="568"/>
      <c r="L13" s="568"/>
      <c r="M13" s="568"/>
      <c r="N13" s="568"/>
      <c r="O13" s="569"/>
      <c r="P13" s="567" t="s">
        <v>291</v>
      </c>
      <c r="Q13" s="569"/>
      <c r="R13" s="561" t="s">
        <v>127</v>
      </c>
      <c r="S13" s="563"/>
      <c r="T13" s="563"/>
      <c r="U13" s="563"/>
      <c r="V13" s="563"/>
      <c r="W13" s="563"/>
      <c r="X13" s="563"/>
      <c r="Y13" s="563"/>
      <c r="Z13" s="562"/>
      <c r="AA13" s="545" t="s">
        <v>329</v>
      </c>
      <c r="AB13" s="555"/>
      <c r="AC13" s="555"/>
      <c r="AD13" s="545" t="s">
        <v>330</v>
      </c>
      <c r="AE13" s="555"/>
      <c r="AF13" s="555"/>
    </row>
    <row r="14" spans="1:32" s="66" customFormat="1" ht="24.95" customHeight="1">
      <c r="A14" s="646"/>
      <c r="B14" s="620"/>
      <c r="C14" s="621"/>
      <c r="D14" s="545"/>
      <c r="E14" s="545"/>
      <c r="F14" s="545"/>
      <c r="G14" s="545"/>
      <c r="H14" s="643"/>
      <c r="I14" s="647"/>
      <c r="J14" s="647"/>
      <c r="K14" s="647"/>
      <c r="L14" s="647"/>
      <c r="M14" s="647"/>
      <c r="N14" s="647"/>
      <c r="O14" s="644"/>
      <c r="P14" s="643"/>
      <c r="Q14" s="644"/>
      <c r="R14" s="567" t="s">
        <v>476</v>
      </c>
      <c r="S14" s="568"/>
      <c r="T14" s="569"/>
      <c r="U14" s="567" t="s">
        <v>444</v>
      </c>
      <c r="V14" s="568"/>
      <c r="W14" s="569"/>
      <c r="X14" s="567" t="s">
        <v>445</v>
      </c>
      <c r="Y14" s="624"/>
      <c r="Z14" s="625"/>
      <c r="AA14" s="555"/>
      <c r="AB14" s="555"/>
      <c r="AC14" s="555"/>
      <c r="AD14" s="555"/>
      <c r="AE14" s="555"/>
      <c r="AF14" s="555"/>
    </row>
    <row r="15" spans="1:32" s="66" customFormat="1" ht="48" customHeight="1">
      <c r="A15" s="646"/>
      <c r="B15" s="607"/>
      <c r="C15" s="608"/>
      <c r="D15" s="545"/>
      <c r="E15" s="545"/>
      <c r="F15" s="545"/>
      <c r="G15" s="545"/>
      <c r="H15" s="570"/>
      <c r="I15" s="571"/>
      <c r="J15" s="571"/>
      <c r="K15" s="571"/>
      <c r="L15" s="571"/>
      <c r="M15" s="571"/>
      <c r="N15" s="571"/>
      <c r="O15" s="572"/>
      <c r="P15" s="570"/>
      <c r="Q15" s="572"/>
      <c r="R15" s="570"/>
      <c r="S15" s="571"/>
      <c r="T15" s="572"/>
      <c r="U15" s="570"/>
      <c r="V15" s="571"/>
      <c r="W15" s="572"/>
      <c r="X15" s="626"/>
      <c r="Y15" s="627"/>
      <c r="Z15" s="628"/>
      <c r="AA15" s="555"/>
      <c r="AB15" s="555"/>
      <c r="AC15" s="555"/>
      <c r="AD15" s="555"/>
      <c r="AE15" s="555"/>
      <c r="AF15" s="555"/>
    </row>
    <row r="16" spans="1:32" s="66" customFormat="1" ht="28.5" customHeight="1">
      <c r="A16" s="180">
        <v>1</v>
      </c>
      <c r="B16" s="622">
        <v>2</v>
      </c>
      <c r="C16" s="623"/>
      <c r="D16" s="545">
        <v>3</v>
      </c>
      <c r="E16" s="545"/>
      <c r="F16" s="545"/>
      <c r="G16" s="545"/>
      <c r="H16" s="558">
        <v>4</v>
      </c>
      <c r="I16" s="560"/>
      <c r="J16" s="560"/>
      <c r="K16" s="560"/>
      <c r="L16" s="560"/>
      <c r="M16" s="560"/>
      <c r="N16" s="560"/>
      <c r="O16" s="559"/>
      <c r="P16" s="558">
        <v>5</v>
      </c>
      <c r="Q16" s="559"/>
      <c r="R16" s="558">
        <v>6</v>
      </c>
      <c r="S16" s="560"/>
      <c r="T16" s="559"/>
      <c r="U16" s="558">
        <v>7</v>
      </c>
      <c r="V16" s="560"/>
      <c r="W16" s="559"/>
      <c r="X16" s="558">
        <v>8</v>
      </c>
      <c r="Y16" s="560"/>
      <c r="Z16" s="559"/>
      <c r="AA16" s="558">
        <v>9</v>
      </c>
      <c r="AB16" s="560"/>
      <c r="AC16" s="559"/>
      <c r="AD16" s="558">
        <v>10</v>
      </c>
      <c r="AE16" s="560"/>
      <c r="AF16" s="559"/>
    </row>
    <row r="17" spans="1:32" s="66" customFormat="1" ht="30.75" customHeight="1">
      <c r="A17" s="181"/>
      <c r="B17" s="585"/>
      <c r="C17" s="586"/>
      <c r="D17" s="557"/>
      <c r="E17" s="557"/>
      <c r="F17" s="557"/>
      <c r="G17" s="557"/>
      <c r="H17" s="587"/>
      <c r="I17" s="588"/>
      <c r="J17" s="588"/>
      <c r="K17" s="588"/>
      <c r="L17" s="588"/>
      <c r="M17" s="588"/>
      <c r="N17" s="588"/>
      <c r="O17" s="589"/>
      <c r="P17" s="583"/>
      <c r="Q17" s="584"/>
      <c r="R17" s="524"/>
      <c r="S17" s="525"/>
      <c r="T17" s="526"/>
      <c r="U17" s="524"/>
      <c r="V17" s="525"/>
      <c r="W17" s="526"/>
      <c r="X17" s="524"/>
      <c r="Y17" s="525"/>
      <c r="Z17" s="526"/>
      <c r="AA17" s="524">
        <f>X17-U17</f>
        <v>0</v>
      </c>
      <c r="AB17" s="525"/>
      <c r="AC17" s="526"/>
      <c r="AD17" s="637" t="e">
        <f>(X17/U17)*100</f>
        <v>#DIV/0!</v>
      </c>
      <c r="AE17" s="638"/>
      <c r="AF17" s="639"/>
    </row>
    <row r="18" spans="1:32" s="66" customFormat="1" ht="30.75" customHeight="1">
      <c r="A18" s="181"/>
      <c r="B18" s="585"/>
      <c r="C18" s="586"/>
      <c r="D18" s="557"/>
      <c r="E18" s="557"/>
      <c r="F18" s="557"/>
      <c r="G18" s="557"/>
      <c r="H18" s="587"/>
      <c r="I18" s="588"/>
      <c r="J18" s="588"/>
      <c r="K18" s="588"/>
      <c r="L18" s="588"/>
      <c r="M18" s="588"/>
      <c r="N18" s="588"/>
      <c r="O18" s="589"/>
      <c r="P18" s="583"/>
      <c r="Q18" s="584"/>
      <c r="R18" s="524"/>
      <c r="S18" s="525"/>
      <c r="T18" s="526"/>
      <c r="U18" s="524"/>
      <c r="V18" s="525"/>
      <c r="W18" s="526"/>
      <c r="X18" s="524"/>
      <c r="Y18" s="525"/>
      <c r="Z18" s="526"/>
      <c r="AA18" s="524">
        <f>X18-U18</f>
        <v>0</v>
      </c>
      <c r="AB18" s="525"/>
      <c r="AC18" s="526"/>
      <c r="AD18" s="637" t="e">
        <f>(X18/U18)*100</f>
        <v>#DIV/0!</v>
      </c>
      <c r="AE18" s="638"/>
      <c r="AF18" s="639"/>
    </row>
    <row r="19" spans="1:32" s="66" customFormat="1" ht="38.25" customHeight="1">
      <c r="A19" s="580" t="s">
        <v>50</v>
      </c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  <c r="N19" s="581"/>
      <c r="O19" s="581"/>
      <c r="P19" s="581"/>
      <c r="Q19" s="582"/>
      <c r="R19" s="532">
        <f>SUM(R17:R18)</f>
        <v>0</v>
      </c>
      <c r="S19" s="533"/>
      <c r="T19" s="534"/>
      <c r="U19" s="532">
        <f>SUM(U17:U18)</f>
        <v>0</v>
      </c>
      <c r="V19" s="533"/>
      <c r="W19" s="534"/>
      <c r="X19" s="532">
        <f>SUM(X17:X18)</f>
        <v>0</v>
      </c>
      <c r="Y19" s="533"/>
      <c r="Z19" s="534"/>
      <c r="AA19" s="532">
        <f>X19-U19</f>
        <v>0</v>
      </c>
      <c r="AB19" s="533"/>
      <c r="AC19" s="534"/>
      <c r="AD19" s="662" t="e">
        <f>(X19/U19)*100</f>
        <v>#DIV/0!</v>
      </c>
      <c r="AE19" s="663"/>
      <c r="AF19" s="664"/>
    </row>
    <row r="20" spans="1:32" s="66" customFormat="1" ht="2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0"/>
      <c r="R20" s="182"/>
      <c r="S20" s="182"/>
      <c r="T20" s="182"/>
      <c r="U20" s="182"/>
      <c r="V20" s="182"/>
      <c r="W20" s="130"/>
      <c r="X20" s="130"/>
      <c r="Y20" s="130"/>
      <c r="Z20" s="130"/>
      <c r="AA20" s="130"/>
      <c r="AB20" s="130"/>
      <c r="AC20" s="130"/>
      <c r="AD20" s="130"/>
      <c r="AE20" s="130"/>
      <c r="AF20" s="182"/>
    </row>
    <row r="21" spans="1:32" s="66" customFormat="1" ht="16.5" customHeight="1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0"/>
      <c r="R21" s="182"/>
      <c r="S21" s="182"/>
      <c r="T21" s="182"/>
      <c r="U21" s="182"/>
      <c r="V21" s="182"/>
      <c r="W21" s="130"/>
      <c r="X21" s="130"/>
      <c r="Y21" s="130"/>
      <c r="Z21" s="130"/>
      <c r="AA21" s="130"/>
      <c r="AB21" s="130"/>
      <c r="AC21" s="130"/>
      <c r="AD21" s="130"/>
      <c r="AE21" s="130"/>
      <c r="AF21" s="182"/>
    </row>
    <row r="22" spans="1:32" s="178" customFormat="1" ht="18.75" customHeight="1">
      <c r="A22" s="183"/>
      <c r="B22" s="183"/>
      <c r="C22" s="183" t="s">
        <v>477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</row>
    <row r="23" spans="1:32" s="66" customFormat="1" ht="20.25">
      <c r="A23" s="184"/>
      <c r="B23" s="184"/>
      <c r="C23" s="184"/>
      <c r="D23" s="184"/>
      <c r="E23" s="184"/>
      <c r="F23" s="184"/>
      <c r="G23" s="184"/>
      <c r="H23" s="184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4"/>
      <c r="X23" s="130"/>
      <c r="Y23" s="130"/>
      <c r="Z23" s="645"/>
      <c r="AA23" s="645"/>
      <c r="AB23" s="645"/>
      <c r="AC23" s="130"/>
      <c r="AD23" s="645" t="s">
        <v>331</v>
      </c>
      <c r="AE23" s="645"/>
      <c r="AF23" s="645"/>
    </row>
    <row r="24" spans="1:32" s="66" customFormat="1" ht="38.25" customHeight="1">
      <c r="A24" s="600" t="s">
        <v>47</v>
      </c>
      <c r="B24" s="605" t="s">
        <v>149</v>
      </c>
      <c r="C24" s="659"/>
      <c r="D24" s="659"/>
      <c r="E24" s="659"/>
      <c r="F24" s="659"/>
      <c r="G24" s="659"/>
      <c r="H24" s="659"/>
      <c r="I24" s="659"/>
      <c r="J24" s="659"/>
      <c r="K24" s="659"/>
      <c r="L24" s="606"/>
      <c r="M24" s="634" t="s">
        <v>49</v>
      </c>
      <c r="N24" s="635"/>
      <c r="O24" s="635"/>
      <c r="P24" s="636"/>
      <c r="Q24" s="634" t="s">
        <v>72</v>
      </c>
      <c r="R24" s="635"/>
      <c r="S24" s="635"/>
      <c r="T24" s="636"/>
      <c r="U24" s="634" t="s">
        <v>176</v>
      </c>
      <c r="V24" s="635"/>
      <c r="W24" s="635"/>
      <c r="X24" s="636"/>
      <c r="Y24" s="634" t="s">
        <v>95</v>
      </c>
      <c r="Z24" s="635"/>
      <c r="AA24" s="635"/>
      <c r="AB24" s="636"/>
      <c r="AC24" s="634" t="s">
        <v>50</v>
      </c>
      <c r="AD24" s="635"/>
      <c r="AE24" s="635"/>
      <c r="AF24" s="636"/>
    </row>
    <row r="25" spans="1:32" s="66" customFormat="1" ht="34.5" customHeight="1">
      <c r="A25" s="652"/>
      <c r="B25" s="620"/>
      <c r="C25" s="660"/>
      <c r="D25" s="660"/>
      <c r="E25" s="660"/>
      <c r="F25" s="660"/>
      <c r="G25" s="660"/>
      <c r="H25" s="660"/>
      <c r="I25" s="660"/>
      <c r="J25" s="660"/>
      <c r="K25" s="660"/>
      <c r="L25" s="621"/>
      <c r="M25" s="632" t="s">
        <v>147</v>
      </c>
      <c r="N25" s="632" t="s">
        <v>148</v>
      </c>
      <c r="O25" s="632" t="s">
        <v>159</v>
      </c>
      <c r="P25" s="632" t="s">
        <v>160</v>
      </c>
      <c r="Q25" s="632" t="s">
        <v>147</v>
      </c>
      <c r="R25" s="632" t="s">
        <v>148</v>
      </c>
      <c r="S25" s="632" t="s">
        <v>159</v>
      </c>
      <c r="T25" s="632" t="s">
        <v>160</v>
      </c>
      <c r="U25" s="632" t="s">
        <v>147</v>
      </c>
      <c r="V25" s="632" t="s">
        <v>148</v>
      </c>
      <c r="W25" s="632" t="s">
        <v>159</v>
      </c>
      <c r="X25" s="632" t="s">
        <v>160</v>
      </c>
      <c r="Y25" s="632" t="s">
        <v>147</v>
      </c>
      <c r="Z25" s="632" t="s">
        <v>148</v>
      </c>
      <c r="AA25" s="632" t="s">
        <v>159</v>
      </c>
      <c r="AB25" s="632" t="s">
        <v>160</v>
      </c>
      <c r="AC25" s="632" t="s">
        <v>147</v>
      </c>
      <c r="AD25" s="632" t="s">
        <v>148</v>
      </c>
      <c r="AE25" s="632" t="s">
        <v>159</v>
      </c>
      <c r="AF25" s="632" t="s">
        <v>160</v>
      </c>
    </row>
    <row r="26" spans="1:32" s="66" customFormat="1" ht="24.95" customHeight="1">
      <c r="A26" s="601"/>
      <c r="B26" s="607"/>
      <c r="C26" s="661"/>
      <c r="D26" s="661"/>
      <c r="E26" s="661"/>
      <c r="F26" s="661"/>
      <c r="G26" s="661"/>
      <c r="H26" s="661"/>
      <c r="I26" s="661"/>
      <c r="J26" s="661"/>
      <c r="K26" s="661"/>
      <c r="L26" s="608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633"/>
      <c r="AB26" s="633"/>
      <c r="AC26" s="633"/>
      <c r="AD26" s="633"/>
      <c r="AE26" s="633"/>
      <c r="AF26" s="633"/>
    </row>
    <row r="27" spans="1:32" s="66" customFormat="1" ht="33.75" customHeight="1">
      <c r="A27" s="181">
        <v>1</v>
      </c>
      <c r="B27" s="648">
        <v>2</v>
      </c>
      <c r="C27" s="648"/>
      <c r="D27" s="648"/>
      <c r="E27" s="648"/>
      <c r="F27" s="648"/>
      <c r="G27" s="648"/>
      <c r="H27" s="648"/>
      <c r="I27" s="648"/>
      <c r="J27" s="648"/>
      <c r="K27" s="648"/>
      <c r="L27" s="648"/>
      <c r="M27" s="186">
        <v>3</v>
      </c>
      <c r="N27" s="186">
        <v>4</v>
      </c>
      <c r="O27" s="186">
        <v>5</v>
      </c>
      <c r="P27" s="186">
        <v>6</v>
      </c>
      <c r="Q27" s="186">
        <v>7</v>
      </c>
      <c r="R27" s="186">
        <v>8</v>
      </c>
      <c r="S27" s="186">
        <v>9</v>
      </c>
      <c r="T27" s="186">
        <v>10</v>
      </c>
      <c r="U27" s="186">
        <v>11</v>
      </c>
      <c r="V27" s="186">
        <v>12</v>
      </c>
      <c r="W27" s="186">
        <v>13</v>
      </c>
      <c r="X27" s="186">
        <v>14</v>
      </c>
      <c r="Y27" s="186">
        <v>15</v>
      </c>
      <c r="Z27" s="186">
        <v>16</v>
      </c>
      <c r="AA27" s="186">
        <v>17</v>
      </c>
      <c r="AB27" s="186">
        <v>18</v>
      </c>
      <c r="AC27" s="186">
        <v>19</v>
      </c>
      <c r="AD27" s="186">
        <v>20</v>
      </c>
      <c r="AE27" s="186">
        <v>21</v>
      </c>
      <c r="AF27" s="186">
        <v>22</v>
      </c>
    </row>
    <row r="28" spans="1:32" s="66" customFormat="1" ht="33.75" customHeight="1">
      <c r="A28" s="255">
        <v>1</v>
      </c>
      <c r="B28" s="653" t="s">
        <v>522</v>
      </c>
      <c r="C28" s="654"/>
      <c r="D28" s="654"/>
      <c r="E28" s="654"/>
      <c r="F28" s="654"/>
      <c r="G28" s="654"/>
      <c r="H28" s="654"/>
      <c r="I28" s="654"/>
      <c r="J28" s="654"/>
      <c r="K28" s="654"/>
      <c r="L28" s="655"/>
      <c r="M28" s="26"/>
      <c r="N28" s="26"/>
      <c r="O28" s="26"/>
      <c r="P28" s="43"/>
      <c r="Q28" s="26"/>
      <c r="R28" s="26"/>
      <c r="S28" s="26"/>
      <c r="T28" s="43"/>
      <c r="U28" s="287">
        <f>SUM(U29:U31)</f>
        <v>114</v>
      </c>
      <c r="V28" s="287">
        <f>SUM(V29:V31)</f>
        <v>17</v>
      </c>
      <c r="W28" s="287">
        <f t="shared" ref="W28:W29" si="0">V28-U28</f>
        <v>-97</v>
      </c>
      <c r="X28" s="257">
        <f>V28/U28*100</f>
        <v>14.912280701754385</v>
      </c>
      <c r="Y28" s="26"/>
      <c r="Z28" s="26"/>
      <c r="AA28" s="26">
        <f t="shared" ref="AA28:AA31" si="1">Z28-Y28</f>
        <v>0</v>
      </c>
      <c r="AB28" s="43"/>
      <c r="AC28" s="287">
        <f>SUM(AC29:AC31)</f>
        <v>114</v>
      </c>
      <c r="AD28" s="287">
        <f>SUM(AD29:AD31)</f>
        <v>17</v>
      </c>
      <c r="AE28" s="287">
        <f t="shared" ref="AE28:AE29" si="2">AD28-AC28</f>
        <v>-97</v>
      </c>
      <c r="AF28" s="257">
        <f>AD28/AC28*100</f>
        <v>14.912280701754385</v>
      </c>
    </row>
    <row r="29" spans="1:32" s="66" customFormat="1" ht="33.75" customHeight="1">
      <c r="A29" s="289">
        <v>1</v>
      </c>
      <c r="B29" s="656" t="s">
        <v>523</v>
      </c>
      <c r="C29" s="657"/>
      <c r="D29" s="657"/>
      <c r="E29" s="657"/>
      <c r="F29" s="657"/>
      <c r="G29" s="657"/>
      <c r="H29" s="657"/>
      <c r="I29" s="657"/>
      <c r="J29" s="657"/>
      <c r="K29" s="657"/>
      <c r="L29" s="658"/>
      <c r="M29" s="26"/>
      <c r="N29" s="26"/>
      <c r="O29" s="26"/>
      <c r="P29" s="43"/>
      <c r="Q29" s="26"/>
      <c r="R29" s="26"/>
      <c r="S29" s="26"/>
      <c r="T29" s="43"/>
      <c r="U29" s="288"/>
      <c r="V29" s="288">
        <v>17</v>
      </c>
      <c r="W29" s="288">
        <f t="shared" si="0"/>
        <v>17</v>
      </c>
      <c r="X29" s="259" t="e">
        <f>V29/U29*100</f>
        <v>#DIV/0!</v>
      </c>
      <c r="Y29" s="26"/>
      <c r="Z29" s="26"/>
      <c r="AA29" s="26">
        <f t="shared" si="1"/>
        <v>0</v>
      </c>
      <c r="AB29" s="43"/>
      <c r="AC29" s="288"/>
      <c r="AD29" s="288">
        <v>17</v>
      </c>
      <c r="AE29" s="288">
        <f t="shared" si="2"/>
        <v>17</v>
      </c>
      <c r="AF29" s="259" t="e">
        <f>AD29/AC29*100</f>
        <v>#DIV/0!</v>
      </c>
    </row>
    <row r="30" spans="1:32" s="66" customFormat="1" ht="33.75" customHeight="1">
      <c r="A30" s="169">
        <v>2</v>
      </c>
      <c r="B30" s="593" t="s">
        <v>512</v>
      </c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26"/>
      <c r="N30" s="26"/>
      <c r="O30" s="26"/>
      <c r="P30" s="43"/>
      <c r="Q30" s="26"/>
      <c r="R30" s="26"/>
      <c r="S30" s="26"/>
      <c r="T30" s="43"/>
      <c r="U30" s="258">
        <v>90</v>
      </c>
      <c r="V30" s="288"/>
      <c r="W30" s="288">
        <f>V30-U30</f>
        <v>-90</v>
      </c>
      <c r="X30" s="257">
        <f t="shared" ref="X30:X33" si="3">V30/U30*100</f>
        <v>0</v>
      </c>
      <c r="Y30" s="26"/>
      <c r="Z30" s="26"/>
      <c r="AA30" s="26">
        <f t="shared" si="1"/>
        <v>0</v>
      </c>
      <c r="AB30" s="43"/>
      <c r="AC30" s="258">
        <v>90</v>
      </c>
      <c r="AD30" s="288"/>
      <c r="AE30" s="288">
        <f>AD30-AC30</f>
        <v>-90</v>
      </c>
      <c r="AF30" s="257">
        <f t="shared" ref="AF30:AF31" si="4">AD30/AC30*100</f>
        <v>0</v>
      </c>
    </row>
    <row r="31" spans="1:32" s="66" customFormat="1" ht="33.75" customHeight="1">
      <c r="A31" s="169">
        <v>3</v>
      </c>
      <c r="B31" s="593" t="s">
        <v>513</v>
      </c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26"/>
      <c r="N31" s="26"/>
      <c r="O31" s="26"/>
      <c r="P31" s="43"/>
      <c r="Q31" s="26"/>
      <c r="R31" s="26"/>
      <c r="S31" s="26"/>
      <c r="T31" s="43"/>
      <c r="U31" s="258">
        <v>24</v>
      </c>
      <c r="V31" s="288"/>
      <c r="W31" s="288">
        <f>V31-U31</f>
        <v>-24</v>
      </c>
      <c r="X31" s="257">
        <f t="shared" si="3"/>
        <v>0</v>
      </c>
      <c r="Y31" s="26"/>
      <c r="Z31" s="26"/>
      <c r="AA31" s="26">
        <f t="shared" si="1"/>
        <v>0</v>
      </c>
      <c r="AB31" s="43"/>
      <c r="AC31" s="258">
        <v>24</v>
      </c>
      <c r="AD31" s="288"/>
      <c r="AE31" s="288">
        <f>AD31-AC31</f>
        <v>-24</v>
      </c>
      <c r="AF31" s="257">
        <f t="shared" si="4"/>
        <v>0</v>
      </c>
    </row>
    <row r="32" spans="1:32" s="66" customFormat="1" ht="28.5" customHeight="1">
      <c r="A32" s="256">
        <v>2</v>
      </c>
      <c r="B32" s="590" t="s">
        <v>524</v>
      </c>
      <c r="C32" s="591"/>
      <c r="D32" s="591"/>
      <c r="E32" s="591"/>
      <c r="F32" s="591"/>
      <c r="G32" s="591"/>
      <c r="H32" s="591"/>
      <c r="I32" s="591"/>
      <c r="J32" s="591"/>
      <c r="K32" s="591"/>
      <c r="L32" s="592"/>
      <c r="M32" s="26"/>
      <c r="N32" s="26"/>
      <c r="O32" s="26"/>
      <c r="P32" s="43"/>
      <c r="Q32" s="26"/>
      <c r="R32" s="26"/>
      <c r="S32" s="26"/>
      <c r="T32" s="43"/>
      <c r="U32" s="257">
        <f>U33</f>
        <v>0</v>
      </c>
      <c r="V32" s="257">
        <f>V33</f>
        <v>8</v>
      </c>
      <c r="W32" s="287">
        <f>V32-U32</f>
        <v>8</v>
      </c>
      <c r="X32" s="259" t="e">
        <f>V32/U32*100</f>
        <v>#DIV/0!</v>
      </c>
      <c r="Y32" s="26"/>
      <c r="Z32" s="26"/>
      <c r="AA32" s="26">
        <f>Z32-Y32</f>
        <v>0</v>
      </c>
      <c r="AB32" s="43"/>
      <c r="AC32" s="257">
        <f>AC33</f>
        <v>0</v>
      </c>
      <c r="AD32" s="257">
        <f>AD33</f>
        <v>8</v>
      </c>
      <c r="AE32" s="287">
        <f>AD32-AC32</f>
        <v>8</v>
      </c>
      <c r="AF32" s="259" t="e">
        <f>AD32/AC32*100</f>
        <v>#DIV/0!</v>
      </c>
    </row>
    <row r="33" spans="1:32" s="66" customFormat="1" ht="28.5" customHeight="1">
      <c r="A33" s="169">
        <v>1</v>
      </c>
      <c r="B33" s="593" t="s">
        <v>525</v>
      </c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26"/>
      <c r="N33" s="26"/>
      <c r="O33" s="26"/>
      <c r="P33" s="43"/>
      <c r="Q33" s="26"/>
      <c r="R33" s="26"/>
      <c r="S33" s="26"/>
      <c r="T33" s="43"/>
      <c r="U33" s="288">
        <v>0</v>
      </c>
      <c r="V33" s="288">
        <v>8</v>
      </c>
      <c r="W33" s="288">
        <f>V33-U33</f>
        <v>8</v>
      </c>
      <c r="X33" s="259" t="e">
        <f t="shared" si="3"/>
        <v>#DIV/0!</v>
      </c>
      <c r="Y33" s="26"/>
      <c r="Z33" s="26"/>
      <c r="AA33" s="26">
        <f>Z33-Y33</f>
        <v>0</v>
      </c>
      <c r="AB33" s="43"/>
      <c r="AC33" s="288">
        <v>0</v>
      </c>
      <c r="AD33" s="288">
        <v>8</v>
      </c>
      <c r="AE33" s="288">
        <f>AD33-AC33</f>
        <v>8</v>
      </c>
      <c r="AF33" s="259" t="e">
        <f t="shared" ref="AF33" si="5">AD33/AC33*100</f>
        <v>#DIV/0!</v>
      </c>
    </row>
    <row r="34" spans="1:32" s="66" customFormat="1" ht="33.75" customHeight="1">
      <c r="A34" s="590" t="s">
        <v>50</v>
      </c>
      <c r="B34" s="591"/>
      <c r="C34" s="591"/>
      <c r="D34" s="591"/>
      <c r="E34" s="591"/>
      <c r="F34" s="591"/>
      <c r="G34" s="591"/>
      <c r="H34" s="591"/>
      <c r="I34" s="591"/>
      <c r="J34" s="591"/>
      <c r="K34" s="591"/>
      <c r="L34" s="592"/>
      <c r="M34" s="24">
        <f>SUM(M32:M33)</f>
        <v>0</v>
      </c>
      <c r="N34" s="24">
        <f>SUM(N32:N33)</f>
        <v>0</v>
      </c>
      <c r="O34" s="24"/>
      <c r="P34" s="42"/>
      <c r="Q34" s="24"/>
      <c r="R34" s="24"/>
      <c r="S34" s="24"/>
      <c r="T34" s="42"/>
      <c r="U34" s="54">
        <f>U28+U32</f>
        <v>114</v>
      </c>
      <c r="V34" s="54">
        <f>V28+V32</f>
        <v>25</v>
      </c>
      <c r="W34" s="54">
        <f>W28+W32</f>
        <v>-89</v>
      </c>
      <c r="X34" s="42">
        <f>V34/U34*100</f>
        <v>21.929824561403507</v>
      </c>
      <c r="Y34" s="24">
        <f>SUM(Y32:Y33)</f>
        <v>0</v>
      </c>
      <c r="Z34" s="24">
        <f>SUM(Z32:Z33)</f>
        <v>0</v>
      </c>
      <c r="AA34" s="24">
        <f>SUM(AA32:AA33)</f>
        <v>0</v>
      </c>
      <c r="AB34" s="42"/>
      <c r="AC34" s="54">
        <f>AC28+AC32</f>
        <v>114</v>
      </c>
      <c r="AD34" s="54">
        <f>AD28+AD32</f>
        <v>25</v>
      </c>
      <c r="AE34" s="54">
        <f>AE28+AE32</f>
        <v>-89</v>
      </c>
      <c r="AF34" s="42">
        <f>AD34/AC34*100</f>
        <v>21.929824561403507</v>
      </c>
    </row>
    <row r="35" spans="1:32" s="66" customFormat="1" ht="34.5" customHeight="1">
      <c r="A35" s="614" t="s">
        <v>51</v>
      </c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6"/>
      <c r="M35" s="26"/>
      <c r="N35" s="26">
        <f>N34/AD34*100</f>
        <v>0</v>
      </c>
      <c r="O35" s="26"/>
      <c r="P35" s="26"/>
      <c r="Q35" s="26"/>
      <c r="R35" s="26"/>
      <c r="S35" s="26"/>
      <c r="T35" s="26"/>
      <c r="U35" s="334">
        <f>U34/AC34</f>
        <v>1</v>
      </c>
      <c r="V35" s="26"/>
      <c r="W35" s="26"/>
      <c r="X35" s="26"/>
      <c r="Y35" s="26"/>
      <c r="Z35" s="26">
        <f>Z34/AD34*100</f>
        <v>0</v>
      </c>
      <c r="AA35" s="26"/>
      <c r="AB35" s="26"/>
      <c r="AC35" s="334">
        <f>SUM(M35,Q35,U35,Y35)</f>
        <v>1</v>
      </c>
      <c r="AD35" s="26">
        <f>SUM(N35,R35,V35,Z35)</f>
        <v>0</v>
      </c>
      <c r="AE35" s="26"/>
      <c r="AF35" s="26"/>
    </row>
    <row r="36" spans="1:32" s="66" customFormat="1" ht="15" customHeight="1">
      <c r="A36" s="187"/>
      <c r="B36" s="187"/>
      <c r="C36" s="187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</row>
    <row r="37" spans="1:32" s="66" customFormat="1" ht="15" customHeight="1">
      <c r="A37" s="187"/>
      <c r="B37" s="187"/>
      <c r="C37" s="187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</row>
    <row r="38" spans="1:32" s="178" customFormat="1" ht="31.5" customHeight="1">
      <c r="A38" s="183"/>
      <c r="B38" s="183"/>
      <c r="C38" s="183" t="s">
        <v>357</v>
      </c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</row>
    <row r="39" spans="1:32" s="190" customFormat="1" ht="20.25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89"/>
      <c r="L39" s="130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651" t="s">
        <v>331</v>
      </c>
      <c r="AE39" s="651"/>
      <c r="AF39" s="651"/>
    </row>
    <row r="40" spans="1:32" s="191" customFormat="1" ht="34.5" customHeight="1">
      <c r="A40" s="555" t="s">
        <v>47</v>
      </c>
      <c r="B40" s="567" t="s">
        <v>186</v>
      </c>
      <c r="C40" s="569"/>
      <c r="D40" s="545" t="s">
        <v>188</v>
      </c>
      <c r="E40" s="545"/>
      <c r="F40" s="545" t="s">
        <v>132</v>
      </c>
      <c r="G40" s="545"/>
      <c r="H40" s="545" t="s">
        <v>289</v>
      </c>
      <c r="I40" s="545"/>
      <c r="J40" s="545" t="s">
        <v>290</v>
      </c>
      <c r="K40" s="545"/>
      <c r="L40" s="545" t="s">
        <v>457</v>
      </c>
      <c r="M40" s="545"/>
      <c r="N40" s="545"/>
      <c r="O40" s="545"/>
      <c r="P40" s="545"/>
      <c r="Q40" s="545"/>
      <c r="R40" s="545"/>
      <c r="S40" s="545"/>
      <c r="T40" s="545"/>
      <c r="U40" s="545"/>
      <c r="V40" s="545" t="s">
        <v>187</v>
      </c>
      <c r="W40" s="545"/>
      <c r="X40" s="545"/>
      <c r="Y40" s="545"/>
      <c r="Z40" s="545"/>
      <c r="AA40" s="545" t="s">
        <v>292</v>
      </c>
      <c r="AB40" s="545"/>
      <c r="AC40" s="545"/>
      <c r="AD40" s="545"/>
      <c r="AE40" s="545"/>
      <c r="AF40" s="545"/>
    </row>
    <row r="41" spans="1:32" s="191" customFormat="1" ht="52.5" customHeight="1">
      <c r="A41" s="555"/>
      <c r="B41" s="643"/>
      <c r="C41" s="644"/>
      <c r="D41" s="545"/>
      <c r="E41" s="545"/>
      <c r="F41" s="545"/>
      <c r="G41" s="545"/>
      <c r="H41" s="545"/>
      <c r="I41" s="545"/>
      <c r="J41" s="545"/>
      <c r="K41" s="545"/>
      <c r="L41" s="545" t="s">
        <v>170</v>
      </c>
      <c r="M41" s="545"/>
      <c r="N41" s="545" t="s">
        <v>174</v>
      </c>
      <c r="O41" s="545"/>
      <c r="P41" s="545" t="s">
        <v>175</v>
      </c>
      <c r="Q41" s="545"/>
      <c r="R41" s="545"/>
      <c r="S41" s="545"/>
      <c r="T41" s="545"/>
      <c r="U41" s="545"/>
      <c r="V41" s="545"/>
      <c r="W41" s="545"/>
      <c r="X41" s="545"/>
      <c r="Y41" s="545"/>
      <c r="Z41" s="545"/>
      <c r="AA41" s="545"/>
      <c r="AB41" s="545"/>
      <c r="AC41" s="545"/>
      <c r="AD41" s="545"/>
      <c r="AE41" s="545"/>
      <c r="AF41" s="545"/>
    </row>
    <row r="42" spans="1:32" s="192" customFormat="1" ht="90" customHeight="1">
      <c r="A42" s="555"/>
      <c r="B42" s="570"/>
      <c r="C42" s="572"/>
      <c r="D42" s="545"/>
      <c r="E42" s="545"/>
      <c r="F42" s="545"/>
      <c r="G42" s="545"/>
      <c r="H42" s="545"/>
      <c r="I42" s="545"/>
      <c r="J42" s="545"/>
      <c r="K42" s="545"/>
      <c r="L42" s="545"/>
      <c r="M42" s="545"/>
      <c r="N42" s="545"/>
      <c r="O42" s="545"/>
      <c r="P42" s="545" t="s">
        <v>171</v>
      </c>
      <c r="Q42" s="545"/>
      <c r="R42" s="545" t="s">
        <v>172</v>
      </c>
      <c r="S42" s="545"/>
      <c r="T42" s="545" t="s">
        <v>173</v>
      </c>
      <c r="U42" s="545"/>
      <c r="V42" s="545"/>
      <c r="W42" s="545"/>
      <c r="X42" s="545"/>
      <c r="Y42" s="545"/>
      <c r="Z42" s="545"/>
      <c r="AA42" s="545"/>
      <c r="AB42" s="545"/>
      <c r="AC42" s="545"/>
      <c r="AD42" s="545"/>
      <c r="AE42" s="545"/>
      <c r="AF42" s="545"/>
    </row>
    <row r="43" spans="1:32" s="191" customFormat="1" ht="30" customHeight="1">
      <c r="A43" s="141">
        <v>1</v>
      </c>
      <c r="B43" s="558">
        <v>2</v>
      </c>
      <c r="C43" s="559"/>
      <c r="D43" s="545">
        <v>3</v>
      </c>
      <c r="E43" s="545"/>
      <c r="F43" s="545">
        <v>4</v>
      </c>
      <c r="G43" s="545"/>
      <c r="H43" s="545">
        <v>5</v>
      </c>
      <c r="I43" s="545"/>
      <c r="J43" s="545">
        <v>6</v>
      </c>
      <c r="K43" s="545"/>
      <c r="L43" s="558">
        <v>7</v>
      </c>
      <c r="M43" s="559"/>
      <c r="N43" s="558">
        <v>8</v>
      </c>
      <c r="O43" s="559"/>
      <c r="P43" s="545">
        <v>9</v>
      </c>
      <c r="Q43" s="545"/>
      <c r="R43" s="555">
        <v>10</v>
      </c>
      <c r="S43" s="555"/>
      <c r="T43" s="545">
        <v>11</v>
      </c>
      <c r="U43" s="545"/>
      <c r="V43" s="545">
        <v>12</v>
      </c>
      <c r="W43" s="545"/>
      <c r="X43" s="545"/>
      <c r="Y43" s="545"/>
      <c r="Z43" s="545"/>
      <c r="AA43" s="545">
        <v>13</v>
      </c>
      <c r="AB43" s="545"/>
      <c r="AC43" s="545"/>
      <c r="AD43" s="545"/>
      <c r="AE43" s="545"/>
      <c r="AF43" s="545"/>
    </row>
    <row r="44" spans="1:32" s="191" customFormat="1" ht="30.75" customHeight="1">
      <c r="A44" s="193"/>
      <c r="B44" s="665"/>
      <c r="C44" s="666"/>
      <c r="D44" s="557"/>
      <c r="E44" s="557"/>
      <c r="F44" s="536"/>
      <c r="G44" s="536"/>
      <c r="H44" s="536"/>
      <c r="I44" s="536"/>
      <c r="J44" s="536"/>
      <c r="K44" s="536"/>
      <c r="L44" s="524"/>
      <c r="M44" s="526"/>
      <c r="N44" s="524">
        <f t="shared" ref="N44:N45" si="6">SUM(P44,R44,T44)</f>
        <v>0</v>
      </c>
      <c r="O44" s="526"/>
      <c r="P44" s="536"/>
      <c r="Q44" s="536"/>
      <c r="R44" s="536"/>
      <c r="S44" s="536"/>
      <c r="T44" s="536"/>
      <c r="U44" s="536"/>
      <c r="V44" s="579"/>
      <c r="W44" s="579"/>
      <c r="X44" s="579"/>
      <c r="Y44" s="579"/>
      <c r="Z44" s="579"/>
      <c r="AA44" s="554"/>
      <c r="AB44" s="554"/>
      <c r="AC44" s="554"/>
      <c r="AD44" s="554"/>
      <c r="AE44" s="554"/>
      <c r="AF44" s="554"/>
    </row>
    <row r="45" spans="1:32" s="191" customFormat="1" ht="33" customHeight="1">
      <c r="A45" s="193"/>
      <c r="B45" s="665"/>
      <c r="C45" s="666"/>
      <c r="D45" s="557"/>
      <c r="E45" s="557"/>
      <c r="F45" s="536"/>
      <c r="G45" s="536"/>
      <c r="H45" s="536"/>
      <c r="I45" s="536"/>
      <c r="J45" s="536"/>
      <c r="K45" s="536"/>
      <c r="L45" s="524"/>
      <c r="M45" s="526"/>
      <c r="N45" s="524">
        <f t="shared" si="6"/>
        <v>0</v>
      </c>
      <c r="O45" s="526"/>
      <c r="P45" s="536"/>
      <c r="Q45" s="536"/>
      <c r="R45" s="536"/>
      <c r="S45" s="536"/>
      <c r="T45" s="536"/>
      <c r="U45" s="536"/>
      <c r="V45" s="579"/>
      <c r="W45" s="579"/>
      <c r="X45" s="579"/>
      <c r="Y45" s="579"/>
      <c r="Z45" s="579"/>
      <c r="AA45" s="554"/>
      <c r="AB45" s="554"/>
      <c r="AC45" s="554"/>
      <c r="AD45" s="554"/>
      <c r="AE45" s="554"/>
      <c r="AF45" s="554"/>
    </row>
    <row r="46" spans="1:32" s="191" customFormat="1" ht="37.5" customHeight="1">
      <c r="A46" s="597" t="s">
        <v>50</v>
      </c>
      <c r="B46" s="598"/>
      <c r="C46" s="598"/>
      <c r="D46" s="598"/>
      <c r="E46" s="599"/>
      <c r="F46" s="535">
        <f>SUM(F44:F45)</f>
        <v>0</v>
      </c>
      <c r="G46" s="535"/>
      <c r="H46" s="535">
        <f>SUM(H44:H45)</f>
        <v>0</v>
      </c>
      <c r="I46" s="535"/>
      <c r="J46" s="535">
        <f>SUM(J44:J45)</f>
        <v>0</v>
      </c>
      <c r="K46" s="535"/>
      <c r="L46" s="535">
        <f>SUM(L44:L45)</f>
        <v>0</v>
      </c>
      <c r="M46" s="535"/>
      <c r="N46" s="535">
        <f>SUM(N44:N45)</f>
        <v>0</v>
      </c>
      <c r="O46" s="535"/>
      <c r="P46" s="535">
        <f>SUM(P44:P45)</f>
        <v>0</v>
      </c>
      <c r="Q46" s="535"/>
      <c r="R46" s="535">
        <f>SUM(R44:R45)</f>
        <v>0</v>
      </c>
      <c r="S46" s="535"/>
      <c r="T46" s="535">
        <f>SUM(T44:T45)</f>
        <v>0</v>
      </c>
      <c r="U46" s="535"/>
      <c r="V46" s="596"/>
      <c r="W46" s="596"/>
      <c r="X46" s="596"/>
      <c r="Y46" s="596"/>
      <c r="Z46" s="596"/>
      <c r="AA46" s="564"/>
      <c r="AB46" s="564"/>
      <c r="AC46" s="564"/>
      <c r="AD46" s="564"/>
      <c r="AE46" s="564"/>
      <c r="AF46" s="564"/>
    </row>
    <row r="47" spans="1:32" s="66" customFormat="1" ht="15" customHeight="1">
      <c r="A47" s="187"/>
      <c r="B47" s="187"/>
      <c r="C47" s="187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</row>
    <row r="48" spans="1:32" s="66" customFormat="1" ht="15" customHeight="1">
      <c r="A48" s="187"/>
      <c r="B48" s="187"/>
      <c r="C48" s="187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</row>
    <row r="49" spans="1:32" s="66" customFormat="1" ht="15" customHeight="1">
      <c r="A49" s="187"/>
      <c r="B49" s="187"/>
      <c r="C49" s="187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</row>
    <row r="50" spans="1:32" s="66" customFormat="1" ht="15" customHeight="1">
      <c r="A50" s="187"/>
      <c r="B50" s="187"/>
      <c r="C50" s="187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</row>
    <row r="51" spans="1:32" s="66" customFormat="1" ht="32.25" customHeight="1">
      <c r="A51" s="187"/>
      <c r="B51" s="595" t="s">
        <v>375</v>
      </c>
      <c r="C51" s="595"/>
      <c r="D51" s="595"/>
      <c r="E51" s="595"/>
      <c r="F51" s="595"/>
      <c r="G51" s="595"/>
      <c r="H51" s="188"/>
      <c r="I51" s="188"/>
      <c r="J51" s="188"/>
      <c r="K51" s="188"/>
      <c r="L51" s="188"/>
      <c r="M51" s="594" t="s">
        <v>169</v>
      </c>
      <c r="N51" s="594"/>
      <c r="O51" s="594"/>
      <c r="P51" s="594"/>
      <c r="Q51" s="594"/>
      <c r="R51" s="188"/>
      <c r="S51" s="188"/>
      <c r="T51" s="188"/>
      <c r="U51" s="188"/>
      <c r="V51" s="188"/>
      <c r="W51" s="495" t="s">
        <v>509</v>
      </c>
      <c r="X51" s="495"/>
      <c r="Y51" s="495"/>
      <c r="Z51" s="495"/>
      <c r="AA51" s="495"/>
      <c r="AB51" s="130"/>
      <c r="AC51" s="130"/>
      <c r="AD51" s="130"/>
      <c r="AE51" s="130"/>
      <c r="AF51" s="130"/>
    </row>
    <row r="52" spans="1:32" s="133" customFormat="1" ht="33.75" customHeight="1">
      <c r="B52" s="486" t="s">
        <v>65</v>
      </c>
      <c r="C52" s="486"/>
      <c r="D52" s="486"/>
      <c r="E52" s="486"/>
      <c r="F52" s="486"/>
      <c r="G52" s="486"/>
      <c r="H52" s="178"/>
      <c r="I52" s="178"/>
      <c r="J52" s="178"/>
      <c r="K52" s="178"/>
      <c r="L52" s="178"/>
      <c r="M52" s="486" t="s">
        <v>66</v>
      </c>
      <c r="N52" s="486"/>
      <c r="O52" s="486"/>
      <c r="P52" s="486"/>
      <c r="Q52" s="486"/>
      <c r="V52" s="66"/>
      <c r="W52" s="486" t="s">
        <v>96</v>
      </c>
      <c r="X52" s="486"/>
      <c r="Y52" s="486"/>
      <c r="Z52" s="486"/>
      <c r="AA52" s="486"/>
    </row>
    <row r="53" spans="1:32" s="133" customFormat="1">
      <c r="F53" s="64"/>
      <c r="G53" s="64"/>
      <c r="H53" s="64"/>
      <c r="I53" s="64"/>
      <c r="J53" s="64"/>
      <c r="K53" s="64"/>
      <c r="L53" s="64"/>
      <c r="Q53" s="64"/>
      <c r="R53" s="64"/>
      <c r="S53" s="64"/>
      <c r="T53" s="64"/>
      <c r="X53" s="64"/>
      <c r="Y53" s="64"/>
      <c r="Z53" s="64"/>
      <c r="AA53" s="64"/>
    </row>
    <row r="54" spans="1:32" s="66" customFormat="1">
      <c r="C54" s="194"/>
      <c r="D54" s="194"/>
      <c r="E54" s="194"/>
      <c r="F54" s="194"/>
      <c r="G54" s="194"/>
      <c r="H54" s="194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4"/>
      <c r="V54" s="194"/>
    </row>
    <row r="55" spans="1:32" s="650" customFormat="1" ht="12.75">
      <c r="A55" s="649" t="s">
        <v>338</v>
      </c>
    </row>
    <row r="56" spans="1:32" s="66" customFormat="1"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</row>
    <row r="57" spans="1:32" s="66" customFormat="1">
      <c r="C57" s="196"/>
    </row>
    <row r="58" spans="1:32" s="66" customFormat="1"/>
    <row r="59" spans="1:32" s="66" customFormat="1"/>
    <row r="60" spans="1:32" s="66" customFormat="1" ht="19.5">
      <c r="C60" s="197"/>
    </row>
    <row r="61" spans="1:32" ht="19.5">
      <c r="C61" s="198"/>
    </row>
    <row r="62" spans="1:32" ht="19.5">
      <c r="C62" s="198"/>
    </row>
    <row r="63" spans="1:32" ht="19.5">
      <c r="C63" s="198"/>
    </row>
    <row r="64" spans="1:32" ht="19.5">
      <c r="C64" s="198"/>
    </row>
    <row r="65" spans="3:3" ht="19.5">
      <c r="C65" s="198"/>
    </row>
    <row r="66" spans="3:3" ht="19.5">
      <c r="C66" s="198"/>
    </row>
  </sheetData>
  <mergeCells count="185">
    <mergeCell ref="AD1:AF1"/>
    <mergeCell ref="AA45:AF45"/>
    <mergeCell ref="AA46:AF46"/>
    <mergeCell ref="T25:T26"/>
    <mergeCell ref="V25:V26"/>
    <mergeCell ref="B24:L26"/>
    <mergeCell ref="D40:E42"/>
    <mergeCell ref="AD19:AF19"/>
    <mergeCell ref="AD23:AF23"/>
    <mergeCell ref="Q24:T24"/>
    <mergeCell ref="V40:Z42"/>
    <mergeCell ref="F45:G45"/>
    <mergeCell ref="F44:G44"/>
    <mergeCell ref="B45:C45"/>
    <mergeCell ref="R45:S45"/>
    <mergeCell ref="L44:M44"/>
    <mergeCell ref="N44:O44"/>
    <mergeCell ref="J44:K44"/>
    <mergeCell ref="R25:R26"/>
    <mergeCell ref="U25:U26"/>
    <mergeCell ref="D44:E44"/>
    <mergeCell ref="B44:C44"/>
    <mergeCell ref="P44:Q44"/>
    <mergeCell ref="B6:C6"/>
    <mergeCell ref="A55:XFD55"/>
    <mergeCell ref="AA40:AF42"/>
    <mergeCell ref="AD39:AF39"/>
    <mergeCell ref="W25:W26"/>
    <mergeCell ref="X25:X26"/>
    <mergeCell ref="AC25:AC26"/>
    <mergeCell ref="AA44:AF44"/>
    <mergeCell ref="AA43:AF43"/>
    <mergeCell ref="AD25:AD26"/>
    <mergeCell ref="H44:I44"/>
    <mergeCell ref="H45:I45"/>
    <mergeCell ref="J45:K45"/>
    <mergeCell ref="A24:A26"/>
    <mergeCell ref="AE25:AE26"/>
    <mergeCell ref="AF25:AF26"/>
    <mergeCell ref="Y24:AB24"/>
    <mergeCell ref="S25:S26"/>
    <mergeCell ref="D45:E45"/>
    <mergeCell ref="L45:M45"/>
    <mergeCell ref="N45:O45"/>
    <mergeCell ref="B28:L28"/>
    <mergeCell ref="B29:L29"/>
    <mergeCell ref="B30:L30"/>
    <mergeCell ref="B31:L31"/>
    <mergeCell ref="A13:A15"/>
    <mergeCell ref="H13:O15"/>
    <mergeCell ref="M24:P24"/>
    <mergeCell ref="P25:P26"/>
    <mergeCell ref="M25:M26"/>
    <mergeCell ref="N25:N26"/>
    <mergeCell ref="H18:O18"/>
    <mergeCell ref="H16:O16"/>
    <mergeCell ref="D43:E43"/>
    <mergeCell ref="B40:C42"/>
    <mergeCell ref="L40:U40"/>
    <mergeCell ref="B27:L27"/>
    <mergeCell ref="J43:K43"/>
    <mergeCell ref="P42:Q42"/>
    <mergeCell ref="R42:S42"/>
    <mergeCell ref="B32:L32"/>
    <mergeCell ref="A19:Q19"/>
    <mergeCell ref="P16:Q16"/>
    <mergeCell ref="D16:G16"/>
    <mergeCell ref="O25:O26"/>
    <mergeCell ref="L41:M42"/>
    <mergeCell ref="H40:I42"/>
    <mergeCell ref="H43:I43"/>
    <mergeCell ref="U17:W17"/>
    <mergeCell ref="Q25:Q26"/>
    <mergeCell ref="D13:G15"/>
    <mergeCell ref="X8:Z8"/>
    <mergeCell ref="P13:Q15"/>
    <mergeCell ref="R13:Z13"/>
    <mergeCell ref="Y25:Y26"/>
    <mergeCell ref="Z25:Z26"/>
    <mergeCell ref="U24:X24"/>
    <mergeCell ref="Z23:AB23"/>
    <mergeCell ref="U19:W19"/>
    <mergeCell ref="AA16:AC16"/>
    <mergeCell ref="AA17:AC17"/>
    <mergeCell ref="AA13:AC15"/>
    <mergeCell ref="R18:T18"/>
    <mergeCell ref="R14:T15"/>
    <mergeCell ref="R19:T19"/>
    <mergeCell ref="AA7:AC7"/>
    <mergeCell ref="AA6:AC6"/>
    <mergeCell ref="U8:W8"/>
    <mergeCell ref="AA25:AA26"/>
    <mergeCell ref="AB25:AB26"/>
    <mergeCell ref="AC24:AF24"/>
    <mergeCell ref="AD17:AF17"/>
    <mergeCell ref="AD18:AF18"/>
    <mergeCell ref="AD13:AF15"/>
    <mergeCell ref="AD8:AF8"/>
    <mergeCell ref="AD6:AF6"/>
    <mergeCell ref="A35:L35"/>
    <mergeCell ref="A40:A42"/>
    <mergeCell ref="J40:K42"/>
    <mergeCell ref="L43:M43"/>
    <mergeCell ref="N43:O43"/>
    <mergeCell ref="R8:T8"/>
    <mergeCell ref="B13:C15"/>
    <mergeCell ref="B16:C16"/>
    <mergeCell ref="AD4:AF5"/>
    <mergeCell ref="AA4:AC5"/>
    <mergeCell ref="AA8:AC8"/>
    <mergeCell ref="X14:Z15"/>
    <mergeCell ref="AA19:AC19"/>
    <mergeCell ref="AA18:AC18"/>
    <mergeCell ref="X18:Z18"/>
    <mergeCell ref="X16:Z16"/>
    <mergeCell ref="U16:W16"/>
    <mergeCell ref="U14:W15"/>
    <mergeCell ref="AD16:AF16"/>
    <mergeCell ref="AD7:AF7"/>
    <mergeCell ref="U18:W18"/>
    <mergeCell ref="X19:Z19"/>
    <mergeCell ref="R16:T16"/>
    <mergeCell ref="R17:T17"/>
    <mergeCell ref="A4:A5"/>
    <mergeCell ref="U7:W7"/>
    <mergeCell ref="U5:W5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D7:F7"/>
    <mergeCell ref="R4:Z4"/>
    <mergeCell ref="R5:T5"/>
    <mergeCell ref="X7:Z7"/>
    <mergeCell ref="R7:T7"/>
    <mergeCell ref="B7:C7"/>
    <mergeCell ref="T45:U45"/>
    <mergeCell ref="B52:G52"/>
    <mergeCell ref="W52:AA52"/>
    <mergeCell ref="M51:Q51"/>
    <mergeCell ref="M52:Q52"/>
    <mergeCell ref="V45:Z45"/>
    <mergeCell ref="R46:S46"/>
    <mergeCell ref="H46:I46"/>
    <mergeCell ref="L46:M46"/>
    <mergeCell ref="N46:O46"/>
    <mergeCell ref="B51:G51"/>
    <mergeCell ref="W51:AA51"/>
    <mergeCell ref="T46:U46"/>
    <mergeCell ref="V46:Z46"/>
    <mergeCell ref="J46:K46"/>
    <mergeCell ref="P46:Q46"/>
    <mergeCell ref="F46:G46"/>
    <mergeCell ref="A46:E46"/>
    <mergeCell ref="P45:Q45"/>
    <mergeCell ref="V44:Z44"/>
    <mergeCell ref="D17:G17"/>
    <mergeCell ref="D18:G18"/>
    <mergeCell ref="A8:Q8"/>
    <mergeCell ref="P17:Q17"/>
    <mergeCell ref="P18:Q18"/>
    <mergeCell ref="B18:C18"/>
    <mergeCell ref="R43:S43"/>
    <mergeCell ref="B17:C17"/>
    <mergeCell ref="T44:U44"/>
    <mergeCell ref="T43:U43"/>
    <mergeCell ref="N41:O42"/>
    <mergeCell ref="B43:C43"/>
    <mergeCell ref="F40:G42"/>
    <mergeCell ref="F43:G43"/>
    <mergeCell ref="H17:O17"/>
    <mergeCell ref="X17:Z17"/>
    <mergeCell ref="R44:S44"/>
    <mergeCell ref="P41:U41"/>
    <mergeCell ref="A34:L34"/>
    <mergeCell ref="B33:L33"/>
    <mergeCell ref="P43:Q43"/>
    <mergeCell ref="V43:Z43"/>
    <mergeCell ref="T42:U42"/>
  </mergeCells>
  <phoneticPr fontId="3" type="noConversion"/>
  <pageMargins left="0.24" right="0.16" top="0.2" bottom="0.2" header="0.31496062992125984" footer="0.31496062992125984"/>
  <pageSetup paperSize="9" scale="37" orientation="landscape" verticalDpi="1200" r:id="rId1"/>
  <headerFooter alignWithMargins="0"/>
  <ignoredErrors>
    <ignoredError sqref="U19:Z19 AE35:AF35 R8 U8:Z8 R19 M34:N34 F46:U46" formulaRange="1"/>
    <ignoredError sqref="AA35 W35:X35" evalError="1" formulaRange="1"/>
    <ignoredError sqref="AC35:AD35 N35 Z35 AD7:AF7 AD17:AF18 AD8:AF8 AD19:AF19" evalError="1"/>
    <ignoredError sqref="Y34:Z34" evalError="1" formula="1" formulaRange="1"/>
    <ignoredError sqref="X34" evalError="1" formula="1"/>
    <ignoredError sqref="AA34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60" zoomScaleNormal="75" workbookViewId="0">
      <selection activeCell="AF9" sqref="AF9"/>
    </sheetView>
  </sheetViews>
  <sheetFormatPr defaultRowHeight="12.75"/>
  <cols>
    <col min="1" max="1" width="39.42578125" style="199" customWidth="1"/>
    <col min="2" max="2" width="12.85546875" style="199" customWidth="1"/>
    <col min="3" max="3" width="19.7109375" style="199" customWidth="1"/>
    <col min="4" max="4" width="19" style="199" customWidth="1"/>
    <col min="5" max="6" width="18.140625" style="199" customWidth="1"/>
    <col min="7" max="7" width="18.28515625" style="199" customWidth="1"/>
    <col min="8" max="8" width="18.7109375" style="199" customWidth="1"/>
    <col min="9" max="16384" width="9.140625" style="199"/>
  </cols>
  <sheetData>
    <row r="2" spans="1:8" ht="31.5" customHeight="1">
      <c r="G2" s="674" t="s">
        <v>365</v>
      </c>
      <c r="H2" s="674"/>
    </row>
    <row r="3" spans="1:8" ht="32.25" customHeight="1">
      <c r="A3" s="451" t="s">
        <v>408</v>
      </c>
      <c r="B3" s="451"/>
      <c r="C3" s="451"/>
      <c r="D3" s="451"/>
      <c r="E3" s="451"/>
      <c r="F3" s="451"/>
      <c r="G3" s="451"/>
      <c r="H3" s="451"/>
    </row>
    <row r="4" spans="1:8" ht="28.5" customHeight="1">
      <c r="A4" s="675" t="s">
        <v>385</v>
      </c>
      <c r="B4" s="675"/>
      <c r="C4" s="675"/>
      <c r="D4" s="675"/>
      <c r="E4" s="675"/>
      <c r="F4" s="675"/>
      <c r="G4" s="675"/>
      <c r="H4" s="675"/>
    </row>
    <row r="5" spans="1:8" ht="45.75" customHeight="1">
      <c r="A5" s="676" t="s">
        <v>163</v>
      </c>
      <c r="B5" s="494" t="s">
        <v>18</v>
      </c>
      <c r="C5" s="494" t="s">
        <v>409</v>
      </c>
      <c r="D5" s="494"/>
      <c r="E5" s="492" t="s">
        <v>457</v>
      </c>
      <c r="F5" s="492"/>
      <c r="G5" s="492"/>
      <c r="H5" s="492"/>
    </row>
    <row r="6" spans="1:8" ht="65.25" customHeight="1">
      <c r="A6" s="677"/>
      <c r="B6" s="494"/>
      <c r="C6" s="96" t="s">
        <v>446</v>
      </c>
      <c r="D6" s="96" t="s">
        <v>458</v>
      </c>
      <c r="E6" s="96" t="s">
        <v>153</v>
      </c>
      <c r="F6" s="96" t="s">
        <v>148</v>
      </c>
      <c r="G6" s="97" t="s">
        <v>159</v>
      </c>
      <c r="H6" s="97" t="s">
        <v>160</v>
      </c>
    </row>
    <row r="7" spans="1:8" ht="30" customHeight="1">
      <c r="A7" s="200">
        <v>1</v>
      </c>
      <c r="B7" s="96">
        <v>2</v>
      </c>
      <c r="C7" s="200">
        <v>3</v>
      </c>
      <c r="D7" s="96">
        <v>4</v>
      </c>
      <c r="E7" s="200">
        <v>5</v>
      </c>
      <c r="F7" s="96">
        <v>6</v>
      </c>
      <c r="G7" s="200">
        <v>7</v>
      </c>
      <c r="H7" s="96">
        <v>8</v>
      </c>
    </row>
    <row r="8" spans="1:8" ht="28.5" customHeight="1">
      <c r="A8" s="667" t="s">
        <v>347</v>
      </c>
      <c r="B8" s="668"/>
      <c r="C8" s="668"/>
      <c r="D8" s="668"/>
      <c r="E8" s="668"/>
      <c r="F8" s="668"/>
      <c r="G8" s="668"/>
      <c r="H8" s="669"/>
    </row>
    <row r="9" spans="1:8" ht="59.25" customHeight="1">
      <c r="A9" s="434" t="s">
        <v>348</v>
      </c>
      <c r="B9" s="435">
        <v>6000</v>
      </c>
      <c r="C9" s="436">
        <f>SUM(C11:C12)</f>
        <v>0</v>
      </c>
      <c r="D9" s="436">
        <f>SUM(D11:D12)</f>
        <v>0</v>
      </c>
      <c r="E9" s="436">
        <f>SUM(E11:E12)</f>
        <v>0</v>
      </c>
      <c r="F9" s="436">
        <f>SUM(F11:F12)</f>
        <v>0</v>
      </c>
      <c r="G9" s="436">
        <f>F9-E9</f>
        <v>0</v>
      </c>
      <c r="H9" s="437" t="e">
        <f>(F9/E9)*100</f>
        <v>#DIV/0!</v>
      </c>
    </row>
    <row r="10" spans="1:8" ht="39.75" customHeight="1">
      <c r="A10" s="670" t="s">
        <v>349</v>
      </c>
      <c r="B10" s="668"/>
      <c r="C10" s="668"/>
      <c r="D10" s="668"/>
      <c r="E10" s="668"/>
      <c r="F10" s="668"/>
      <c r="G10" s="668"/>
      <c r="H10" s="669"/>
    </row>
    <row r="11" spans="1:8" ht="81" customHeight="1">
      <c r="A11" s="301" t="s">
        <v>350</v>
      </c>
      <c r="B11" s="435">
        <v>6010</v>
      </c>
      <c r="C11" s="379"/>
      <c r="D11" s="379"/>
      <c r="E11" s="379"/>
      <c r="F11" s="379"/>
      <c r="G11" s="379"/>
      <c r="H11" s="438" t="e">
        <f>(F11/E11)*100</f>
        <v>#DIV/0!</v>
      </c>
    </row>
    <row r="12" spans="1:8" ht="63.75" customHeight="1">
      <c r="A12" s="301" t="s">
        <v>351</v>
      </c>
      <c r="B12" s="439">
        <v>6020</v>
      </c>
      <c r="C12" s="379"/>
      <c r="D12" s="379"/>
      <c r="E12" s="379"/>
      <c r="F12" s="379"/>
      <c r="G12" s="379"/>
      <c r="H12" s="438" t="e">
        <f>(F12/E12)*100</f>
        <v>#DIV/0!</v>
      </c>
    </row>
    <row r="13" spans="1:8" ht="35.25" customHeight="1">
      <c r="A13" s="201"/>
      <c r="B13" s="202"/>
      <c r="C13" s="203"/>
      <c r="D13" s="203"/>
      <c r="E13" s="203"/>
      <c r="F13" s="203"/>
      <c r="G13" s="203"/>
      <c r="H13" s="204"/>
    </row>
    <row r="14" spans="1:8" ht="41.25" customHeight="1">
      <c r="A14" s="205" t="s">
        <v>375</v>
      </c>
      <c r="B14" s="206"/>
      <c r="C14" s="671" t="s">
        <v>144</v>
      </c>
      <c r="D14" s="671"/>
      <c r="E14" s="207"/>
      <c r="F14" s="672" t="s">
        <v>509</v>
      </c>
      <c r="G14" s="673"/>
      <c r="H14" s="673"/>
    </row>
    <row r="15" spans="1:8" ht="18.75">
      <c r="A15" s="64" t="s">
        <v>65</v>
      </c>
      <c r="B15" s="65"/>
      <c r="C15" s="485" t="s">
        <v>66</v>
      </c>
      <c r="D15" s="485"/>
      <c r="E15" s="65"/>
      <c r="F15" s="486" t="s">
        <v>184</v>
      </c>
      <c r="G15" s="486"/>
      <c r="H15" s="486"/>
    </row>
    <row r="16" spans="1:8">
      <c r="A16" s="208"/>
      <c r="B16" s="208"/>
      <c r="C16" s="208"/>
      <c r="D16" s="208"/>
      <c r="E16" s="208"/>
      <c r="F16" s="208"/>
      <c r="G16" s="208"/>
      <c r="H16" s="208"/>
    </row>
    <row r="17" spans="1:8">
      <c r="A17" s="208"/>
      <c r="B17" s="208"/>
      <c r="C17" s="208"/>
      <c r="D17" s="208"/>
      <c r="E17" s="208"/>
      <c r="F17" s="208"/>
      <c r="G17" s="208"/>
      <c r="H17" s="208"/>
    </row>
    <row r="18" spans="1:8" ht="3" customHeight="1">
      <c r="A18" s="208"/>
      <c r="B18" s="208"/>
      <c r="C18" s="208"/>
      <c r="D18" s="208"/>
      <c r="E18" s="208"/>
      <c r="F18" s="208"/>
      <c r="G18" s="208"/>
      <c r="H18" s="208"/>
    </row>
  </sheetData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</mergeCells>
  <pageMargins left="0.23622047244094491" right="0.15748031496062992" top="0.19685039370078741" bottom="0.19685039370078741" header="0.31496062992125984" footer="0.31496062992125984"/>
  <pageSetup paperSize="9" scale="85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Normal="100" zoomScaleSheetLayoutView="80" workbookViewId="0">
      <selection activeCell="E4" sqref="E4"/>
    </sheetView>
  </sheetViews>
  <sheetFormatPr defaultRowHeight="18.75"/>
  <cols>
    <col min="1" max="1" width="60.28515625" style="32" customWidth="1"/>
    <col min="2" max="2" width="12.5703125" style="46" customWidth="1"/>
    <col min="3" max="3" width="14.85546875" style="46" customWidth="1"/>
    <col min="4" max="4" width="16.140625" style="46" customWidth="1"/>
    <col min="5" max="5" width="16.7109375" style="46" customWidth="1"/>
    <col min="6" max="6" width="16.140625" style="46" customWidth="1"/>
    <col min="7" max="7" width="17.140625" style="46" customWidth="1"/>
    <col min="8" max="16384" width="9.140625" style="32"/>
  </cols>
  <sheetData>
    <row r="2" spans="1:7" ht="33.75" customHeight="1">
      <c r="A2" s="502" t="s">
        <v>436</v>
      </c>
      <c r="B2" s="502"/>
      <c r="C2" s="502"/>
      <c r="D2" s="502"/>
      <c r="E2" s="502"/>
      <c r="F2" s="502"/>
      <c r="G2" s="502"/>
    </row>
    <row r="3" spans="1:7" ht="28.5" customHeight="1">
      <c r="A3" s="51"/>
      <c r="B3" s="52"/>
      <c r="C3" s="52"/>
      <c r="D3" s="51"/>
      <c r="E3" s="51"/>
      <c r="F3" s="51"/>
      <c r="G3" s="52"/>
    </row>
    <row r="4" spans="1:7" ht="60" customHeight="1">
      <c r="A4" s="209" t="s">
        <v>163</v>
      </c>
      <c r="B4" s="210" t="s">
        <v>18</v>
      </c>
      <c r="C4" s="210" t="s">
        <v>459</v>
      </c>
      <c r="D4" s="210" t="s">
        <v>460</v>
      </c>
      <c r="E4" s="210" t="s">
        <v>461</v>
      </c>
      <c r="F4" s="210" t="s">
        <v>414</v>
      </c>
      <c r="G4" s="211" t="s">
        <v>413</v>
      </c>
    </row>
    <row r="5" spans="1:7" ht="23.25" customHeight="1">
      <c r="A5" s="134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</row>
    <row r="6" spans="1:7" ht="44.25" customHeight="1">
      <c r="A6" s="74" t="s">
        <v>416</v>
      </c>
      <c r="B6" s="77">
        <v>6000</v>
      </c>
      <c r="C6" s="77"/>
      <c r="D6" s="137">
        <f>D7+D10</f>
        <v>0</v>
      </c>
      <c r="E6" s="137">
        <f>E7+E10</f>
        <v>0</v>
      </c>
      <c r="F6" s="137">
        <f>E6-D6</f>
        <v>0</v>
      </c>
      <c r="G6" s="443" t="e">
        <f>(E6/D6)*100</f>
        <v>#DIV/0!</v>
      </c>
    </row>
    <row r="7" spans="1:7" ht="31.5" customHeight="1">
      <c r="A7" s="212" t="s">
        <v>417</v>
      </c>
      <c r="B7" s="213">
        <v>6010</v>
      </c>
      <c r="C7" s="213"/>
      <c r="D7" s="136"/>
      <c r="E7" s="136"/>
      <c r="F7" s="137">
        <f t="shared" ref="F7:F12" si="0">E7-D7</f>
        <v>0</v>
      </c>
      <c r="G7" s="443" t="e">
        <f t="shared" ref="G7:G12" si="1">(E7/D7)*100</f>
        <v>#DIV/0!</v>
      </c>
    </row>
    <row r="8" spans="1:7" ht="21.75" customHeight="1">
      <c r="A8" s="212"/>
      <c r="B8" s="213"/>
      <c r="C8" s="213"/>
      <c r="D8" s="136"/>
      <c r="E8" s="136"/>
      <c r="F8" s="137">
        <f t="shared" si="0"/>
        <v>0</v>
      </c>
      <c r="G8" s="443" t="e">
        <f t="shared" si="1"/>
        <v>#DIV/0!</v>
      </c>
    </row>
    <row r="9" spans="1:7" ht="23.25" customHeight="1">
      <c r="A9" s="76"/>
      <c r="B9" s="77"/>
      <c r="C9" s="77"/>
      <c r="D9" s="137"/>
      <c r="E9" s="137"/>
      <c r="F9" s="137">
        <f t="shared" si="0"/>
        <v>0</v>
      </c>
      <c r="G9" s="443" t="e">
        <f t="shared" si="1"/>
        <v>#DIV/0!</v>
      </c>
    </row>
    <row r="10" spans="1:7" s="38" customFormat="1" ht="26.25" customHeight="1">
      <c r="A10" s="214" t="s">
        <v>418</v>
      </c>
      <c r="B10" s="215">
        <v>6020</v>
      </c>
      <c r="C10" s="215"/>
      <c r="D10" s="136"/>
      <c r="E10" s="136"/>
      <c r="F10" s="137">
        <f t="shared" si="0"/>
        <v>0</v>
      </c>
      <c r="G10" s="443" t="e">
        <f t="shared" si="1"/>
        <v>#DIV/0!</v>
      </c>
    </row>
    <row r="11" spans="1:7" ht="23.25" customHeight="1">
      <c r="A11" s="76"/>
      <c r="B11" s="77"/>
      <c r="C11" s="77"/>
      <c r="D11" s="137"/>
      <c r="E11" s="137"/>
      <c r="F11" s="137">
        <f t="shared" si="0"/>
        <v>0</v>
      </c>
      <c r="G11" s="443" t="e">
        <f t="shared" si="1"/>
        <v>#DIV/0!</v>
      </c>
    </row>
    <row r="12" spans="1:7" ht="24" customHeight="1">
      <c r="A12" s="76"/>
      <c r="B12" s="77"/>
      <c r="C12" s="77"/>
      <c r="D12" s="137"/>
      <c r="E12" s="137"/>
      <c r="F12" s="137">
        <f t="shared" si="0"/>
        <v>0</v>
      </c>
      <c r="G12" s="443" t="e">
        <f t="shared" si="1"/>
        <v>#DIV/0!</v>
      </c>
    </row>
    <row r="13" spans="1:7">
      <c r="A13" s="82"/>
      <c r="B13" s="83"/>
      <c r="C13" s="83"/>
      <c r="D13" s="84"/>
      <c r="E13" s="85"/>
      <c r="F13" s="85"/>
      <c r="G13" s="85"/>
    </row>
    <row r="14" spans="1:7" ht="26.25" customHeight="1">
      <c r="A14" s="86" t="s">
        <v>375</v>
      </c>
      <c r="B14" s="87"/>
      <c r="C14" s="87"/>
      <c r="D14" s="216" t="s">
        <v>80</v>
      </c>
      <c r="E14" s="88"/>
      <c r="F14" s="678" t="s">
        <v>400</v>
      </c>
      <c r="G14" s="678"/>
    </row>
    <row r="15" spans="1:7">
      <c r="A15" s="64" t="s">
        <v>377</v>
      </c>
      <c r="B15" s="65"/>
      <c r="C15" s="65"/>
      <c r="D15" s="64" t="s">
        <v>383</v>
      </c>
      <c r="E15" s="64"/>
      <c r="F15" s="486" t="s">
        <v>184</v>
      </c>
      <c r="G15" s="486"/>
    </row>
    <row r="16" spans="1:7">
      <c r="A16" s="82"/>
      <c r="B16" s="83"/>
      <c r="C16" s="83"/>
      <c r="D16" s="84"/>
      <c r="E16" s="85"/>
      <c r="F16" s="85"/>
      <c r="G16" s="85"/>
    </row>
    <row r="17" spans="1:7">
      <c r="A17" s="82"/>
      <c r="B17" s="83"/>
      <c r="C17" s="83"/>
      <c r="D17" s="84"/>
      <c r="E17" s="85"/>
      <c r="F17" s="85"/>
      <c r="G17" s="85"/>
    </row>
    <row r="18" spans="1:7">
      <c r="A18" s="82"/>
      <c r="B18" s="83"/>
      <c r="C18" s="83"/>
      <c r="D18" s="84"/>
      <c r="E18" s="85"/>
      <c r="F18" s="85"/>
      <c r="G18" s="85"/>
    </row>
    <row r="19" spans="1:7">
      <c r="A19" s="82"/>
      <c r="B19" s="83"/>
      <c r="C19" s="83"/>
      <c r="D19" s="84"/>
      <c r="E19" s="85"/>
      <c r="F19" s="85"/>
      <c r="G19" s="85"/>
    </row>
    <row r="20" spans="1:7">
      <c r="A20" s="82"/>
      <c r="B20" s="83"/>
      <c r="C20" s="83"/>
      <c r="D20" s="84"/>
      <c r="E20" s="85"/>
      <c r="F20" s="85"/>
      <c r="G20" s="85"/>
    </row>
    <row r="21" spans="1:7">
      <c r="A21" s="82"/>
      <c r="B21" s="83"/>
      <c r="C21" s="83"/>
      <c r="D21" s="84"/>
      <c r="E21" s="85"/>
      <c r="F21" s="85"/>
      <c r="G21" s="85"/>
    </row>
    <row r="22" spans="1:7">
      <c r="A22" s="82"/>
      <c r="B22" s="83"/>
      <c r="C22" s="83"/>
      <c r="D22" s="84"/>
      <c r="E22" s="85"/>
      <c r="F22" s="85"/>
      <c r="G22" s="85"/>
    </row>
    <row r="23" spans="1:7">
      <c r="A23" s="82"/>
      <c r="B23" s="83"/>
      <c r="C23" s="83"/>
      <c r="D23" s="84"/>
      <c r="E23" s="85"/>
      <c r="F23" s="85"/>
      <c r="G23" s="85"/>
    </row>
    <row r="24" spans="1:7">
      <c r="A24" s="82"/>
      <c r="B24" s="83"/>
      <c r="C24" s="83"/>
      <c r="D24" s="84"/>
      <c r="E24" s="85"/>
      <c r="F24" s="85"/>
      <c r="G24" s="85"/>
    </row>
    <row r="25" spans="1:7">
      <c r="A25" s="82"/>
      <c r="B25" s="83"/>
      <c r="C25" s="83"/>
      <c r="D25" s="84"/>
      <c r="E25" s="85"/>
      <c r="F25" s="85"/>
      <c r="G25" s="85"/>
    </row>
    <row r="26" spans="1:7">
      <c r="A26" s="82"/>
      <c r="B26" s="83"/>
      <c r="C26" s="83"/>
      <c r="D26" s="84"/>
      <c r="E26" s="85"/>
      <c r="F26" s="85"/>
      <c r="G26" s="85"/>
    </row>
    <row r="27" spans="1:7">
      <c r="A27" s="82"/>
      <c r="B27" s="83"/>
      <c r="C27" s="83"/>
      <c r="D27" s="84"/>
      <c r="E27" s="85"/>
      <c r="F27" s="85"/>
      <c r="G27" s="85"/>
    </row>
    <row r="28" spans="1:7">
      <c r="A28" s="82"/>
      <c r="B28" s="83"/>
      <c r="C28" s="83"/>
      <c r="D28" s="84"/>
      <c r="E28" s="85"/>
      <c r="F28" s="85"/>
      <c r="G28" s="85"/>
    </row>
    <row r="29" spans="1:7">
      <c r="A29" s="82"/>
      <c r="B29" s="83"/>
      <c r="C29" s="83"/>
      <c r="D29" s="84"/>
      <c r="E29" s="85"/>
      <c r="F29" s="85"/>
      <c r="G29" s="85"/>
    </row>
    <row r="30" spans="1:7">
      <c r="A30" s="82"/>
      <c r="B30" s="83"/>
      <c r="C30" s="83"/>
      <c r="D30" s="84"/>
      <c r="E30" s="85"/>
      <c r="F30" s="85"/>
      <c r="G30" s="85"/>
    </row>
    <row r="31" spans="1:7">
      <c r="A31" s="82"/>
      <c r="B31" s="83"/>
      <c r="C31" s="83"/>
      <c r="D31" s="84"/>
      <c r="E31" s="85"/>
      <c r="F31" s="85"/>
      <c r="G31" s="85"/>
    </row>
    <row r="32" spans="1:7">
      <c r="A32" s="82"/>
      <c r="B32" s="83"/>
      <c r="C32" s="83"/>
      <c r="D32" s="84"/>
      <c r="E32" s="85"/>
      <c r="F32" s="85"/>
      <c r="G32" s="85"/>
    </row>
    <row r="33" spans="1:7">
      <c r="A33" s="82"/>
      <c r="B33" s="83"/>
      <c r="C33" s="83"/>
      <c r="D33" s="84"/>
      <c r="E33" s="85"/>
      <c r="F33" s="85"/>
      <c r="G33" s="85"/>
    </row>
    <row r="34" spans="1:7">
      <c r="A34" s="82"/>
      <c r="B34" s="83"/>
      <c r="C34" s="83"/>
      <c r="D34" s="84"/>
      <c r="E34" s="85"/>
      <c r="F34" s="85"/>
      <c r="G34" s="85"/>
    </row>
    <row r="35" spans="1:7">
      <c r="A35" s="82"/>
      <c r="B35" s="83"/>
      <c r="C35" s="83"/>
      <c r="D35" s="84"/>
      <c r="E35" s="85"/>
      <c r="F35" s="85"/>
      <c r="G35" s="85"/>
    </row>
    <row r="36" spans="1:7">
      <c r="A36" s="82"/>
      <c r="B36" s="83"/>
      <c r="C36" s="83"/>
      <c r="D36" s="84"/>
      <c r="E36" s="85"/>
      <c r="F36" s="85"/>
      <c r="G36" s="85"/>
    </row>
    <row r="37" spans="1:7">
      <c r="A37" s="82"/>
      <c r="B37" s="83"/>
      <c r="C37" s="83"/>
      <c r="D37" s="84"/>
      <c r="E37" s="85"/>
      <c r="F37" s="85"/>
      <c r="G37" s="85"/>
    </row>
    <row r="38" spans="1:7">
      <c r="A38" s="82"/>
      <c r="B38" s="83"/>
      <c r="C38" s="83"/>
      <c r="D38" s="84"/>
      <c r="E38" s="85"/>
      <c r="F38" s="85"/>
      <c r="G38" s="85"/>
    </row>
    <row r="39" spans="1:7">
      <c r="A39" s="82"/>
      <c r="B39" s="83"/>
      <c r="C39" s="83"/>
      <c r="D39" s="84"/>
      <c r="E39" s="85"/>
      <c r="F39" s="85"/>
      <c r="G39" s="85"/>
    </row>
    <row r="40" spans="1:7">
      <c r="A40" s="82"/>
      <c r="B40" s="83"/>
      <c r="C40" s="83"/>
      <c r="D40" s="84"/>
      <c r="E40" s="85"/>
      <c r="F40" s="85"/>
      <c r="G40" s="85"/>
    </row>
    <row r="41" spans="1:7">
      <c r="A41" s="82"/>
      <c r="B41" s="83"/>
      <c r="C41" s="83"/>
      <c r="D41" s="84"/>
      <c r="E41" s="85"/>
      <c r="F41" s="85"/>
      <c r="G41" s="85"/>
    </row>
    <row r="42" spans="1:7">
      <c r="A42" s="82"/>
      <c r="B42" s="83"/>
      <c r="C42" s="83"/>
      <c r="D42" s="84"/>
      <c r="E42" s="85"/>
      <c r="F42" s="85"/>
      <c r="G42" s="85"/>
    </row>
    <row r="43" spans="1:7">
      <c r="A43" s="82"/>
      <c r="B43" s="83"/>
      <c r="C43" s="83"/>
      <c r="D43" s="84"/>
      <c r="E43" s="85"/>
      <c r="F43" s="85"/>
      <c r="G43" s="85"/>
    </row>
    <row r="44" spans="1:7">
      <c r="A44" s="82"/>
      <c r="B44" s="83"/>
      <c r="C44" s="83"/>
      <c r="D44" s="84"/>
      <c r="E44" s="85"/>
      <c r="F44" s="85"/>
      <c r="G44" s="85"/>
    </row>
    <row r="45" spans="1:7">
      <c r="A45" s="82"/>
      <c r="B45" s="83"/>
      <c r="C45" s="83"/>
      <c r="D45" s="84"/>
      <c r="E45" s="85"/>
      <c r="F45" s="85"/>
      <c r="G45" s="85"/>
    </row>
    <row r="46" spans="1:7">
      <c r="A46" s="82"/>
      <c r="B46" s="83"/>
      <c r="C46" s="83"/>
      <c r="D46" s="84"/>
      <c r="E46" s="85"/>
      <c r="F46" s="85"/>
      <c r="G46" s="85"/>
    </row>
    <row r="47" spans="1:7">
      <c r="A47" s="82"/>
      <c r="D47" s="89"/>
      <c r="E47" s="90"/>
      <c r="F47" s="90"/>
      <c r="G47" s="90"/>
    </row>
    <row r="48" spans="1:7">
      <c r="A48" s="68"/>
      <c r="D48" s="89"/>
      <c r="E48" s="90"/>
      <c r="F48" s="90"/>
      <c r="G48" s="90"/>
    </row>
    <row r="49" spans="1:7">
      <c r="A49" s="68"/>
      <c r="D49" s="89"/>
      <c r="E49" s="90"/>
      <c r="F49" s="90"/>
      <c r="G49" s="90"/>
    </row>
    <row r="50" spans="1:7">
      <c r="A50" s="68"/>
      <c r="D50" s="89"/>
      <c r="E50" s="90"/>
      <c r="F50" s="90"/>
      <c r="G50" s="90"/>
    </row>
    <row r="51" spans="1:7">
      <c r="A51" s="68"/>
      <c r="D51" s="89"/>
      <c r="E51" s="90"/>
      <c r="F51" s="90"/>
      <c r="G51" s="90"/>
    </row>
    <row r="52" spans="1:7">
      <c r="A52" s="68"/>
      <c r="D52" s="89"/>
      <c r="E52" s="90"/>
      <c r="F52" s="90"/>
      <c r="G52" s="90"/>
    </row>
    <row r="53" spans="1:7">
      <c r="A53" s="68"/>
      <c r="D53" s="89"/>
      <c r="E53" s="90"/>
      <c r="F53" s="90"/>
      <c r="G53" s="90"/>
    </row>
    <row r="54" spans="1:7">
      <c r="A54" s="68"/>
      <c r="D54" s="89"/>
      <c r="E54" s="90"/>
      <c r="F54" s="90"/>
      <c r="G54" s="90"/>
    </row>
    <row r="55" spans="1:7">
      <c r="A55" s="68"/>
      <c r="D55" s="89"/>
      <c r="E55" s="90"/>
      <c r="F55" s="90"/>
      <c r="G55" s="90"/>
    </row>
    <row r="56" spans="1:7">
      <c r="A56" s="68"/>
      <c r="D56" s="89"/>
      <c r="E56" s="90"/>
      <c r="F56" s="90"/>
      <c r="G56" s="90"/>
    </row>
    <row r="57" spans="1:7">
      <c r="A57" s="68"/>
      <c r="D57" s="89"/>
      <c r="E57" s="90"/>
      <c r="F57" s="90"/>
      <c r="G57" s="90"/>
    </row>
    <row r="58" spans="1:7">
      <c r="A58" s="68"/>
      <c r="D58" s="89"/>
      <c r="E58" s="90"/>
      <c r="F58" s="90"/>
      <c r="G58" s="90"/>
    </row>
    <row r="59" spans="1:7">
      <c r="A59" s="68"/>
      <c r="D59" s="89"/>
      <c r="E59" s="90"/>
      <c r="F59" s="90"/>
      <c r="G59" s="90"/>
    </row>
    <row r="60" spans="1:7">
      <c r="A60" s="68"/>
      <c r="D60" s="89"/>
      <c r="E60" s="90"/>
      <c r="F60" s="90"/>
      <c r="G60" s="90"/>
    </row>
    <row r="61" spans="1:7">
      <c r="A61" s="68"/>
      <c r="D61" s="89"/>
      <c r="E61" s="90"/>
      <c r="F61" s="90"/>
      <c r="G61" s="90"/>
    </row>
    <row r="62" spans="1:7">
      <c r="A62" s="68"/>
      <c r="D62" s="89"/>
      <c r="E62" s="90"/>
      <c r="F62" s="90"/>
      <c r="G62" s="90"/>
    </row>
    <row r="63" spans="1:7">
      <c r="A63" s="68"/>
      <c r="D63" s="89"/>
      <c r="E63" s="90"/>
      <c r="F63" s="90"/>
      <c r="G63" s="90"/>
    </row>
    <row r="64" spans="1:7">
      <c r="A64" s="68"/>
      <c r="D64" s="89"/>
      <c r="E64" s="90"/>
      <c r="F64" s="90"/>
      <c r="G64" s="90"/>
    </row>
    <row r="65" spans="1:7">
      <c r="A65" s="68"/>
      <c r="D65" s="89"/>
      <c r="E65" s="90"/>
      <c r="F65" s="90"/>
      <c r="G65" s="90"/>
    </row>
    <row r="66" spans="1:7">
      <c r="A66" s="68"/>
      <c r="D66" s="89"/>
      <c r="E66" s="90"/>
      <c r="F66" s="90"/>
      <c r="G66" s="90"/>
    </row>
    <row r="67" spans="1:7">
      <c r="A67" s="68"/>
      <c r="D67" s="89"/>
      <c r="E67" s="90"/>
      <c r="F67" s="90"/>
      <c r="G67" s="90"/>
    </row>
    <row r="68" spans="1:7">
      <c r="A68" s="68"/>
      <c r="D68" s="89"/>
      <c r="E68" s="90"/>
      <c r="F68" s="90"/>
      <c r="G68" s="90"/>
    </row>
    <row r="69" spans="1:7">
      <c r="A69" s="68"/>
      <c r="D69" s="89"/>
      <c r="E69" s="90"/>
      <c r="F69" s="90"/>
      <c r="G69" s="90"/>
    </row>
    <row r="70" spans="1:7">
      <c r="A70" s="68"/>
    </row>
    <row r="71" spans="1:7">
      <c r="A71" s="49"/>
    </row>
    <row r="72" spans="1:7">
      <c r="A72" s="49"/>
    </row>
    <row r="73" spans="1:7">
      <c r="A73" s="49"/>
    </row>
    <row r="74" spans="1:7">
      <c r="A74" s="49"/>
    </row>
    <row r="75" spans="1:7">
      <c r="A75" s="49"/>
    </row>
    <row r="76" spans="1:7">
      <c r="A76" s="49"/>
    </row>
    <row r="77" spans="1:7">
      <c r="A77" s="49"/>
    </row>
    <row r="78" spans="1:7">
      <c r="A78" s="49"/>
    </row>
    <row r="79" spans="1:7">
      <c r="A79" s="49"/>
    </row>
    <row r="80" spans="1:7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323"/>
  <sheetViews>
    <sheetView tabSelected="1" view="pageBreakPreview" zoomScale="75" zoomScaleNormal="50" zoomScaleSheetLayoutView="75" workbookViewId="0">
      <selection activeCell="N4" sqref="N4"/>
    </sheetView>
  </sheetViews>
  <sheetFormatPr defaultRowHeight="18.75"/>
  <cols>
    <col min="1" max="1" width="98.5703125" style="32" customWidth="1"/>
    <col min="2" max="2" width="14.85546875" style="46" customWidth="1"/>
    <col min="3" max="7" width="22.42578125" style="46" customWidth="1"/>
    <col min="8" max="8" width="19.85546875" style="46" customWidth="1"/>
    <col min="9" max="9" width="0.42578125" style="46" customWidth="1"/>
    <col min="10" max="16384" width="9.140625" style="32"/>
  </cols>
  <sheetData>
    <row r="1" spans="1:9" ht="29.25" customHeight="1">
      <c r="A1" s="348"/>
      <c r="B1" s="340"/>
      <c r="C1" s="340"/>
      <c r="D1" s="340"/>
      <c r="E1" s="340"/>
      <c r="F1" s="340"/>
      <c r="G1" s="340"/>
      <c r="H1" s="340"/>
      <c r="I1" s="50" t="s">
        <v>358</v>
      </c>
    </row>
    <row r="2" spans="1:9" ht="37.5" customHeight="1">
      <c r="A2" s="477" t="s">
        <v>75</v>
      </c>
      <c r="B2" s="477"/>
      <c r="C2" s="477"/>
      <c r="D2" s="477"/>
      <c r="E2" s="477"/>
      <c r="F2" s="477"/>
      <c r="G2" s="477"/>
      <c r="H2" s="477"/>
      <c r="I2" s="477"/>
    </row>
    <row r="3" spans="1:9" ht="22.5" customHeight="1">
      <c r="A3" s="349"/>
      <c r="B3" s="52"/>
      <c r="C3" s="52"/>
      <c r="D3" s="52"/>
      <c r="E3" s="52"/>
      <c r="F3" s="52"/>
      <c r="G3" s="52"/>
      <c r="H3" s="52" t="s">
        <v>339</v>
      </c>
      <c r="I3" s="52"/>
    </row>
    <row r="4" spans="1:9" ht="55.5" customHeight="1">
      <c r="A4" s="463" t="s">
        <v>163</v>
      </c>
      <c r="B4" s="464" t="s">
        <v>18</v>
      </c>
      <c r="C4" s="464" t="s">
        <v>287</v>
      </c>
      <c r="D4" s="464"/>
      <c r="E4" s="463" t="s">
        <v>457</v>
      </c>
      <c r="F4" s="463"/>
      <c r="G4" s="463"/>
      <c r="H4" s="463"/>
      <c r="I4" s="463"/>
    </row>
    <row r="5" spans="1:9" ht="108" customHeight="1">
      <c r="A5" s="463"/>
      <c r="B5" s="464"/>
      <c r="C5" s="342" t="s">
        <v>446</v>
      </c>
      <c r="D5" s="342" t="s">
        <v>458</v>
      </c>
      <c r="E5" s="342" t="s">
        <v>153</v>
      </c>
      <c r="F5" s="342" t="s">
        <v>148</v>
      </c>
      <c r="G5" s="37" t="s">
        <v>159</v>
      </c>
      <c r="H5" s="37" t="s">
        <v>379</v>
      </c>
      <c r="I5" s="342" t="s">
        <v>158</v>
      </c>
    </row>
    <row r="6" spans="1:9" ht="42.75" customHeight="1">
      <c r="A6" s="341">
        <v>1</v>
      </c>
      <c r="B6" s="342">
        <v>2</v>
      </c>
      <c r="C6" s="341">
        <v>3</v>
      </c>
      <c r="D6" s="342">
        <v>4</v>
      </c>
      <c r="E6" s="341">
        <v>5</v>
      </c>
      <c r="F6" s="342">
        <v>6</v>
      </c>
      <c r="G6" s="341">
        <v>7</v>
      </c>
      <c r="H6" s="342">
        <v>8</v>
      </c>
      <c r="I6" s="341">
        <v>9</v>
      </c>
    </row>
    <row r="7" spans="1:9" s="38" customFormat="1" ht="39.75" customHeight="1">
      <c r="A7" s="478" t="s">
        <v>157</v>
      </c>
      <c r="B7" s="478"/>
      <c r="C7" s="478"/>
      <c r="D7" s="478"/>
      <c r="E7" s="478"/>
      <c r="F7" s="478"/>
      <c r="G7" s="478"/>
      <c r="H7" s="478"/>
      <c r="I7" s="478"/>
    </row>
    <row r="8" spans="1:9" s="38" customFormat="1" ht="54" customHeight="1">
      <c r="A8" s="390" t="s">
        <v>130</v>
      </c>
      <c r="B8" s="391">
        <v>1000</v>
      </c>
      <c r="C8" s="386">
        <v>19876</v>
      </c>
      <c r="D8" s="386">
        <v>10891</v>
      </c>
      <c r="E8" s="386">
        <v>21100</v>
      </c>
      <c r="F8" s="386">
        <v>10891</v>
      </c>
      <c r="G8" s="386">
        <f>F8-E8</f>
        <v>-10209</v>
      </c>
      <c r="H8" s="392">
        <f>(F8/E8)*100</f>
        <v>51.616113744075832</v>
      </c>
      <c r="I8" s="393"/>
    </row>
    <row r="9" spans="1:9" s="38" customFormat="1" ht="51" customHeight="1">
      <c r="A9" s="390" t="s">
        <v>115</v>
      </c>
      <c r="B9" s="391">
        <v>1010</v>
      </c>
      <c r="C9" s="386">
        <f>SUM(C10:C17)</f>
        <v>-18198</v>
      </c>
      <c r="D9" s="386">
        <f>SUM(D10:D17)</f>
        <v>-9648</v>
      </c>
      <c r="E9" s="386">
        <f>SUM(E10:E17)</f>
        <v>-19230</v>
      </c>
      <c r="F9" s="386">
        <f>SUM(F10:F17)</f>
        <v>-9648</v>
      </c>
      <c r="G9" s="386">
        <f>F9-E9</f>
        <v>9582</v>
      </c>
      <c r="H9" s="392">
        <f t="shared" ref="H9:H70" si="0">(F9/E9)*100</f>
        <v>50.17160686427458</v>
      </c>
      <c r="I9" s="393"/>
    </row>
    <row r="10" spans="1:9" s="38" customFormat="1" ht="45" customHeight="1">
      <c r="A10" s="305" t="s">
        <v>312</v>
      </c>
      <c r="B10" s="363">
        <v>1011</v>
      </c>
      <c r="C10" s="394">
        <v>-10822</v>
      </c>
      <c r="D10" s="394">
        <v>-5716</v>
      </c>
      <c r="E10" s="394">
        <v>-11653</v>
      </c>
      <c r="F10" s="394">
        <v>-5716</v>
      </c>
      <c r="G10" s="394">
        <f t="shared" ref="G10:G58" si="1">F10-E10</f>
        <v>5937</v>
      </c>
      <c r="H10" s="395">
        <f t="shared" si="0"/>
        <v>49.051746331416801</v>
      </c>
      <c r="I10" s="396"/>
    </row>
    <row r="11" spans="1:9" s="38" customFormat="1" ht="36" customHeight="1">
      <c r="A11" s="305" t="s">
        <v>313</v>
      </c>
      <c r="B11" s="363">
        <v>1012</v>
      </c>
      <c r="C11" s="394">
        <v>0</v>
      </c>
      <c r="D11" s="394">
        <v>0</v>
      </c>
      <c r="E11" s="394">
        <v>0</v>
      </c>
      <c r="F11" s="394">
        <v>0</v>
      </c>
      <c r="G11" s="394">
        <f t="shared" si="1"/>
        <v>0</v>
      </c>
      <c r="H11" s="397" t="e">
        <f t="shared" si="0"/>
        <v>#DIV/0!</v>
      </c>
      <c r="I11" s="396"/>
    </row>
    <row r="12" spans="1:9" s="38" customFormat="1" ht="39" customHeight="1">
      <c r="A12" s="305" t="s">
        <v>314</v>
      </c>
      <c r="B12" s="363">
        <v>1013</v>
      </c>
      <c r="C12" s="394">
        <v>-87</v>
      </c>
      <c r="D12" s="394">
        <v>-44</v>
      </c>
      <c r="E12" s="394">
        <v>-105</v>
      </c>
      <c r="F12" s="394">
        <v>-44</v>
      </c>
      <c r="G12" s="394">
        <f t="shared" si="1"/>
        <v>61</v>
      </c>
      <c r="H12" s="395">
        <f t="shared" si="0"/>
        <v>41.904761904761905</v>
      </c>
      <c r="I12" s="396"/>
    </row>
    <row r="13" spans="1:9" s="38" customFormat="1" ht="39" customHeight="1">
      <c r="A13" s="305" t="s">
        <v>5</v>
      </c>
      <c r="B13" s="363">
        <v>1014</v>
      </c>
      <c r="C13" s="394">
        <v>-5625</v>
      </c>
      <c r="D13" s="394">
        <v>-2894</v>
      </c>
      <c r="E13" s="394">
        <v>-5840</v>
      </c>
      <c r="F13" s="394">
        <v>-2894</v>
      </c>
      <c r="G13" s="394">
        <f t="shared" si="1"/>
        <v>2946</v>
      </c>
      <c r="H13" s="395">
        <f t="shared" si="0"/>
        <v>49.554794520547944</v>
      </c>
      <c r="I13" s="396"/>
    </row>
    <row r="14" spans="1:9" s="38" customFormat="1" ht="37.5" customHeight="1">
      <c r="A14" s="305" t="s">
        <v>6</v>
      </c>
      <c r="B14" s="363">
        <v>1015</v>
      </c>
      <c r="C14" s="394">
        <v>-1297</v>
      </c>
      <c r="D14" s="394">
        <v>-698</v>
      </c>
      <c r="E14" s="394">
        <v>-1270</v>
      </c>
      <c r="F14" s="394">
        <v>-698</v>
      </c>
      <c r="G14" s="394">
        <f t="shared" si="1"/>
        <v>572</v>
      </c>
      <c r="H14" s="395">
        <f t="shared" si="0"/>
        <v>54.960629921259837</v>
      </c>
      <c r="I14" s="396"/>
    </row>
    <row r="15" spans="1:9" s="47" customFormat="1" ht="71.25" customHeight="1">
      <c r="A15" s="305" t="s">
        <v>315</v>
      </c>
      <c r="B15" s="342">
        <v>1016</v>
      </c>
      <c r="C15" s="394">
        <v>-18</v>
      </c>
      <c r="D15" s="394">
        <v>-6</v>
      </c>
      <c r="E15" s="394">
        <v>-16</v>
      </c>
      <c r="F15" s="394">
        <v>-6</v>
      </c>
      <c r="G15" s="394">
        <f t="shared" si="1"/>
        <v>10</v>
      </c>
      <c r="H15" s="395">
        <f t="shared" si="0"/>
        <v>37.5</v>
      </c>
      <c r="I15" s="398"/>
    </row>
    <row r="16" spans="1:9" s="47" customFormat="1" ht="36.75" customHeight="1">
      <c r="A16" s="305" t="s">
        <v>316</v>
      </c>
      <c r="B16" s="342">
        <v>1017</v>
      </c>
      <c r="C16" s="394">
        <v>-140</v>
      </c>
      <c r="D16" s="394">
        <v>-146</v>
      </c>
      <c r="E16" s="394">
        <v>-160</v>
      </c>
      <c r="F16" s="394">
        <v>-146</v>
      </c>
      <c r="G16" s="394">
        <f t="shared" si="1"/>
        <v>14</v>
      </c>
      <c r="H16" s="395">
        <f t="shared" si="0"/>
        <v>91.25</v>
      </c>
      <c r="I16" s="398"/>
    </row>
    <row r="17" spans="1:9" s="38" customFormat="1" ht="40.5" customHeight="1">
      <c r="A17" s="305" t="s">
        <v>317</v>
      </c>
      <c r="B17" s="363">
        <v>1018</v>
      </c>
      <c r="C17" s="394">
        <v>-209</v>
      </c>
      <c r="D17" s="394">
        <v>-144</v>
      </c>
      <c r="E17" s="394">
        <v>-186</v>
      </c>
      <c r="F17" s="394">
        <v>-144</v>
      </c>
      <c r="G17" s="394">
        <f t="shared" si="1"/>
        <v>42</v>
      </c>
      <c r="H17" s="395">
        <f t="shared" si="0"/>
        <v>77.41935483870968</v>
      </c>
      <c r="I17" s="396"/>
    </row>
    <row r="18" spans="1:9" s="38" customFormat="1" ht="31.5" customHeight="1">
      <c r="A18" s="390" t="s">
        <v>23</v>
      </c>
      <c r="B18" s="391">
        <v>1020</v>
      </c>
      <c r="C18" s="386">
        <f>SUM(C8,C9)</f>
        <v>1678</v>
      </c>
      <c r="D18" s="386">
        <f>SUM(D8,D9)</f>
        <v>1243</v>
      </c>
      <c r="E18" s="386">
        <f>SUM(E8,E9)</f>
        <v>1870</v>
      </c>
      <c r="F18" s="386">
        <f>SUM(F8,F9)</f>
        <v>1243</v>
      </c>
      <c r="G18" s="386">
        <f t="shared" si="1"/>
        <v>-627</v>
      </c>
      <c r="H18" s="392">
        <f t="shared" si="0"/>
        <v>66.470588235294116</v>
      </c>
      <c r="I18" s="393"/>
    </row>
    <row r="19" spans="1:9" s="38" customFormat="1" ht="37.5" customHeight="1">
      <c r="A19" s="390" t="s">
        <v>137</v>
      </c>
      <c r="B19" s="391">
        <v>1030</v>
      </c>
      <c r="C19" s="386">
        <f>SUM(C20:C37,C39)</f>
        <v>-1038</v>
      </c>
      <c r="D19" s="386">
        <f>SUM(D20:D37,D39)</f>
        <v>-831</v>
      </c>
      <c r="E19" s="386">
        <f>SUM(E20:E37,E39)</f>
        <v>-1161</v>
      </c>
      <c r="F19" s="386">
        <f>SUM(F20:F37,F39)</f>
        <v>-831</v>
      </c>
      <c r="G19" s="386">
        <f t="shared" si="1"/>
        <v>330</v>
      </c>
      <c r="H19" s="392">
        <f t="shared" si="0"/>
        <v>71.576227390180875</v>
      </c>
      <c r="I19" s="393"/>
    </row>
    <row r="20" spans="1:9" s="38" customFormat="1" ht="57" customHeight="1">
      <c r="A20" s="305" t="s">
        <v>82</v>
      </c>
      <c r="B20" s="363">
        <v>1031</v>
      </c>
      <c r="C20" s="394">
        <v>-62</v>
      </c>
      <c r="D20" s="394">
        <v>-44</v>
      </c>
      <c r="E20" s="394">
        <v>-65</v>
      </c>
      <c r="F20" s="394">
        <v>-44</v>
      </c>
      <c r="G20" s="394">
        <f t="shared" si="1"/>
        <v>21</v>
      </c>
      <c r="H20" s="395">
        <f t="shared" si="0"/>
        <v>67.692307692307693</v>
      </c>
      <c r="I20" s="396"/>
    </row>
    <row r="21" spans="1:9" s="38" customFormat="1" ht="43.5" customHeight="1">
      <c r="A21" s="305" t="s">
        <v>131</v>
      </c>
      <c r="B21" s="363">
        <v>1032</v>
      </c>
      <c r="C21" s="394">
        <v>0</v>
      </c>
      <c r="D21" s="394">
        <v>0</v>
      </c>
      <c r="E21" s="394">
        <v>0</v>
      </c>
      <c r="F21" s="394">
        <v>0</v>
      </c>
      <c r="G21" s="394">
        <f t="shared" si="1"/>
        <v>0</v>
      </c>
      <c r="H21" s="397" t="e">
        <f t="shared" si="0"/>
        <v>#DIV/0!</v>
      </c>
      <c r="I21" s="396"/>
    </row>
    <row r="22" spans="1:9" s="38" customFormat="1" ht="43.5" customHeight="1">
      <c r="A22" s="305" t="s">
        <v>22</v>
      </c>
      <c r="B22" s="363">
        <v>1033</v>
      </c>
      <c r="C22" s="394">
        <v>0</v>
      </c>
      <c r="D22" s="394">
        <v>0</v>
      </c>
      <c r="E22" s="394">
        <v>0</v>
      </c>
      <c r="F22" s="394">
        <v>0</v>
      </c>
      <c r="G22" s="394">
        <f t="shared" si="1"/>
        <v>0</v>
      </c>
      <c r="H22" s="397" t="e">
        <f t="shared" si="0"/>
        <v>#DIV/0!</v>
      </c>
      <c r="I22" s="396"/>
    </row>
    <row r="23" spans="1:9" s="38" customFormat="1" ht="48" customHeight="1">
      <c r="A23" s="305" t="s">
        <v>32</v>
      </c>
      <c r="B23" s="363">
        <v>1034</v>
      </c>
      <c r="C23" s="394">
        <v>-1</v>
      </c>
      <c r="D23" s="394">
        <v>-1</v>
      </c>
      <c r="E23" s="394">
        <v>0</v>
      </c>
      <c r="F23" s="394">
        <v>-1</v>
      </c>
      <c r="G23" s="394">
        <f t="shared" si="1"/>
        <v>-1</v>
      </c>
      <c r="H23" s="397" t="e">
        <f t="shared" si="0"/>
        <v>#DIV/0!</v>
      </c>
      <c r="I23" s="396"/>
    </row>
    <row r="24" spans="1:9" s="38" customFormat="1" ht="45" customHeight="1">
      <c r="A24" s="305" t="s">
        <v>33</v>
      </c>
      <c r="B24" s="363">
        <v>1035</v>
      </c>
      <c r="C24" s="394">
        <v>-7</v>
      </c>
      <c r="D24" s="394">
        <v>-8</v>
      </c>
      <c r="E24" s="394">
        <v>-8</v>
      </c>
      <c r="F24" s="394">
        <v>-8</v>
      </c>
      <c r="G24" s="394">
        <f t="shared" si="1"/>
        <v>0</v>
      </c>
      <c r="H24" s="395">
        <f t="shared" si="0"/>
        <v>100</v>
      </c>
      <c r="I24" s="396"/>
    </row>
    <row r="25" spans="1:9" s="38" customFormat="1" ht="36" customHeight="1">
      <c r="A25" s="305" t="s">
        <v>34</v>
      </c>
      <c r="B25" s="363">
        <v>1036</v>
      </c>
      <c r="C25" s="394">
        <v>-642</v>
      </c>
      <c r="D25" s="394">
        <v>-565</v>
      </c>
      <c r="E25" s="394">
        <v>-756</v>
      </c>
      <c r="F25" s="394">
        <v>-565</v>
      </c>
      <c r="G25" s="394">
        <f t="shared" si="1"/>
        <v>191</v>
      </c>
      <c r="H25" s="395">
        <f t="shared" si="0"/>
        <v>74.735449735449734</v>
      </c>
      <c r="I25" s="396"/>
    </row>
    <row r="26" spans="1:9" s="38" customFormat="1" ht="46.5" customHeight="1">
      <c r="A26" s="305" t="s">
        <v>35</v>
      </c>
      <c r="B26" s="363">
        <v>1037</v>
      </c>
      <c r="C26" s="394">
        <v>-153</v>
      </c>
      <c r="D26" s="394">
        <v>-117</v>
      </c>
      <c r="E26" s="394">
        <v>-169</v>
      </c>
      <c r="F26" s="394">
        <v>-117</v>
      </c>
      <c r="G26" s="394">
        <f t="shared" si="1"/>
        <v>52</v>
      </c>
      <c r="H26" s="395">
        <f t="shared" si="0"/>
        <v>69.230769230769226</v>
      </c>
      <c r="I26" s="396"/>
    </row>
    <row r="27" spans="1:9" s="38" customFormat="1" ht="54.75" customHeight="1">
      <c r="A27" s="305" t="s">
        <v>36</v>
      </c>
      <c r="B27" s="363">
        <v>1038</v>
      </c>
      <c r="C27" s="394">
        <v>-1</v>
      </c>
      <c r="D27" s="394">
        <v>-1</v>
      </c>
      <c r="E27" s="394">
        <v>-4</v>
      </c>
      <c r="F27" s="394">
        <v>-1</v>
      </c>
      <c r="G27" s="394">
        <f t="shared" si="1"/>
        <v>3</v>
      </c>
      <c r="H27" s="395">
        <f t="shared" si="0"/>
        <v>25</v>
      </c>
      <c r="I27" s="396"/>
    </row>
    <row r="28" spans="1:9" s="47" customFormat="1" ht="54" customHeight="1">
      <c r="A28" s="305" t="s">
        <v>37</v>
      </c>
      <c r="B28" s="363">
        <v>1039</v>
      </c>
      <c r="C28" s="394">
        <v>0</v>
      </c>
      <c r="D28" s="394">
        <v>0</v>
      </c>
      <c r="E28" s="394">
        <v>0</v>
      </c>
      <c r="F28" s="394">
        <v>0</v>
      </c>
      <c r="G28" s="394">
        <f t="shared" si="1"/>
        <v>0</v>
      </c>
      <c r="H28" s="397" t="e">
        <f t="shared" si="0"/>
        <v>#DIV/0!</v>
      </c>
      <c r="I28" s="396"/>
    </row>
    <row r="29" spans="1:9" s="38" customFormat="1" ht="55.5" customHeight="1">
      <c r="A29" s="305" t="s">
        <v>38</v>
      </c>
      <c r="B29" s="363">
        <v>1040</v>
      </c>
      <c r="C29" s="394">
        <v>-1</v>
      </c>
      <c r="D29" s="394">
        <v>-1</v>
      </c>
      <c r="E29" s="394">
        <v>-1</v>
      </c>
      <c r="F29" s="394">
        <v>-1</v>
      </c>
      <c r="G29" s="394">
        <f t="shared" si="1"/>
        <v>0</v>
      </c>
      <c r="H29" s="395">
        <f t="shared" si="0"/>
        <v>100</v>
      </c>
      <c r="I29" s="396"/>
    </row>
    <row r="30" spans="1:9" s="38" customFormat="1" ht="36" customHeight="1">
      <c r="A30" s="305" t="s">
        <v>39</v>
      </c>
      <c r="B30" s="363">
        <v>1041</v>
      </c>
      <c r="C30" s="394">
        <v>0</v>
      </c>
      <c r="D30" s="394">
        <v>0</v>
      </c>
      <c r="E30" s="394">
        <v>0</v>
      </c>
      <c r="F30" s="394">
        <v>0</v>
      </c>
      <c r="G30" s="394">
        <f t="shared" si="1"/>
        <v>0</v>
      </c>
      <c r="H30" s="397" t="e">
        <f t="shared" si="0"/>
        <v>#DIV/0!</v>
      </c>
      <c r="I30" s="396"/>
    </row>
    <row r="31" spans="1:9" s="38" customFormat="1" ht="36" customHeight="1">
      <c r="A31" s="305" t="s">
        <v>40</v>
      </c>
      <c r="B31" s="363">
        <v>1042</v>
      </c>
      <c r="C31" s="394">
        <v>0</v>
      </c>
      <c r="D31" s="394">
        <v>0</v>
      </c>
      <c r="E31" s="394">
        <v>0</v>
      </c>
      <c r="F31" s="394">
        <v>0</v>
      </c>
      <c r="G31" s="394">
        <f t="shared" si="1"/>
        <v>0</v>
      </c>
      <c r="H31" s="397" t="e">
        <f t="shared" si="0"/>
        <v>#DIV/0!</v>
      </c>
      <c r="I31" s="396"/>
    </row>
    <row r="32" spans="1:9" s="38" customFormat="1" ht="36" customHeight="1">
      <c r="A32" s="305" t="s">
        <v>56</v>
      </c>
      <c r="B32" s="363">
        <v>1043</v>
      </c>
      <c r="C32" s="394">
        <v>-30</v>
      </c>
      <c r="D32" s="394">
        <v>-11</v>
      </c>
      <c r="E32" s="394">
        <v>-47</v>
      </c>
      <c r="F32" s="394">
        <v>-11</v>
      </c>
      <c r="G32" s="394">
        <f t="shared" si="1"/>
        <v>36</v>
      </c>
      <c r="H32" s="395">
        <f t="shared" si="0"/>
        <v>23.404255319148938</v>
      </c>
      <c r="I32" s="396"/>
    </row>
    <row r="33" spans="1:9" s="38" customFormat="1" ht="36" customHeight="1">
      <c r="A33" s="305" t="s">
        <v>41</v>
      </c>
      <c r="B33" s="363">
        <v>1044</v>
      </c>
      <c r="C33" s="394">
        <v>-73</v>
      </c>
      <c r="D33" s="394">
        <v>-9</v>
      </c>
      <c r="E33" s="394">
        <v>-28</v>
      </c>
      <c r="F33" s="394">
        <v>-9</v>
      </c>
      <c r="G33" s="394">
        <f t="shared" si="1"/>
        <v>19</v>
      </c>
      <c r="H33" s="395">
        <f t="shared" si="0"/>
        <v>32.142857142857146</v>
      </c>
      <c r="I33" s="396"/>
    </row>
    <row r="34" spans="1:9" s="38" customFormat="1" ht="36" customHeight="1">
      <c r="A34" s="305" t="s">
        <v>42</v>
      </c>
      <c r="B34" s="363">
        <v>1045</v>
      </c>
      <c r="C34" s="394">
        <v>0</v>
      </c>
      <c r="D34" s="394">
        <v>0</v>
      </c>
      <c r="E34" s="394">
        <v>0</v>
      </c>
      <c r="F34" s="394">
        <v>0</v>
      </c>
      <c r="G34" s="394">
        <f t="shared" si="1"/>
        <v>0</v>
      </c>
      <c r="H34" s="397" t="e">
        <f t="shared" si="0"/>
        <v>#DIV/0!</v>
      </c>
      <c r="I34" s="396"/>
    </row>
    <row r="35" spans="1:9" s="38" customFormat="1" ht="52.5" customHeight="1">
      <c r="A35" s="305" t="s">
        <v>43</v>
      </c>
      <c r="B35" s="363">
        <v>1046</v>
      </c>
      <c r="C35" s="394">
        <v>0</v>
      </c>
      <c r="D35" s="394">
        <v>0</v>
      </c>
      <c r="E35" s="394">
        <v>-2</v>
      </c>
      <c r="F35" s="394">
        <v>0</v>
      </c>
      <c r="G35" s="394">
        <f t="shared" si="1"/>
        <v>2</v>
      </c>
      <c r="H35" s="395">
        <f t="shared" si="0"/>
        <v>0</v>
      </c>
      <c r="I35" s="396"/>
    </row>
    <row r="36" spans="1:9" s="38" customFormat="1" ht="40.5" customHeight="1">
      <c r="A36" s="305" t="s">
        <v>44</v>
      </c>
      <c r="B36" s="363">
        <v>1047</v>
      </c>
      <c r="C36" s="394">
        <v>0</v>
      </c>
      <c r="D36" s="394">
        <v>0</v>
      </c>
      <c r="E36" s="394">
        <v>0</v>
      </c>
      <c r="F36" s="394">
        <v>0</v>
      </c>
      <c r="G36" s="394">
        <f t="shared" si="1"/>
        <v>0</v>
      </c>
      <c r="H36" s="397" t="e">
        <f t="shared" si="0"/>
        <v>#DIV/0!</v>
      </c>
      <c r="I36" s="396"/>
    </row>
    <row r="37" spans="1:9" s="47" customFormat="1" ht="65.25" customHeight="1">
      <c r="A37" s="305" t="s">
        <v>64</v>
      </c>
      <c r="B37" s="363">
        <v>1048</v>
      </c>
      <c r="C37" s="394">
        <v>0</v>
      </c>
      <c r="D37" s="394">
        <v>0</v>
      </c>
      <c r="E37" s="394">
        <v>0</v>
      </c>
      <c r="F37" s="394">
        <v>0</v>
      </c>
      <c r="G37" s="394">
        <f t="shared" si="1"/>
        <v>0</v>
      </c>
      <c r="H37" s="397" t="e">
        <f t="shared" si="0"/>
        <v>#DIV/0!</v>
      </c>
      <c r="I37" s="396"/>
    </row>
    <row r="38" spans="1:9" s="38" customFormat="1" ht="36" customHeight="1">
      <c r="A38" s="305" t="s">
        <v>45</v>
      </c>
      <c r="B38" s="363" t="s">
        <v>376</v>
      </c>
      <c r="C38" s="394">
        <v>0</v>
      </c>
      <c r="D38" s="394">
        <v>0</v>
      </c>
      <c r="E38" s="394">
        <v>0</v>
      </c>
      <c r="F38" s="394">
        <v>0</v>
      </c>
      <c r="G38" s="394">
        <f t="shared" si="1"/>
        <v>0</v>
      </c>
      <c r="H38" s="397" t="e">
        <f t="shared" si="0"/>
        <v>#DIV/0!</v>
      </c>
      <c r="I38" s="396"/>
    </row>
    <row r="39" spans="1:9" s="38" customFormat="1" ht="36" customHeight="1">
      <c r="A39" s="305" t="s">
        <v>85</v>
      </c>
      <c r="B39" s="363">
        <v>1049</v>
      </c>
      <c r="C39" s="394">
        <v>-68</v>
      </c>
      <c r="D39" s="394">
        <v>-74</v>
      </c>
      <c r="E39" s="394">
        <v>-81</v>
      </c>
      <c r="F39" s="394">
        <v>-74</v>
      </c>
      <c r="G39" s="394">
        <f t="shared" si="1"/>
        <v>7</v>
      </c>
      <c r="H39" s="395">
        <f t="shared" si="0"/>
        <v>91.358024691358025</v>
      </c>
      <c r="I39" s="396"/>
    </row>
    <row r="40" spans="1:9" s="38" customFormat="1" ht="44.25" customHeight="1">
      <c r="A40" s="390" t="s">
        <v>138</v>
      </c>
      <c r="B40" s="360">
        <v>1060</v>
      </c>
      <c r="C40" s="386">
        <f>SUM(C41:C47)</f>
        <v>-510</v>
      </c>
      <c r="D40" s="386">
        <f>SUM(D41:D47)</f>
        <v>-316</v>
      </c>
      <c r="E40" s="386">
        <f>SUM(E41:E47)</f>
        <v>-561</v>
      </c>
      <c r="F40" s="386">
        <f>SUM(F41:F47)</f>
        <v>-316</v>
      </c>
      <c r="G40" s="386">
        <f t="shared" si="1"/>
        <v>245</v>
      </c>
      <c r="H40" s="399">
        <f t="shared" si="0"/>
        <v>56.327985739750439</v>
      </c>
      <c r="I40" s="360"/>
    </row>
    <row r="41" spans="1:9" s="38" customFormat="1" ht="36" customHeight="1">
      <c r="A41" s="305" t="s">
        <v>117</v>
      </c>
      <c r="B41" s="363">
        <v>1061</v>
      </c>
      <c r="C41" s="394">
        <v>-226</v>
      </c>
      <c r="D41" s="394">
        <v>-145</v>
      </c>
      <c r="E41" s="394">
        <v>-242</v>
      </c>
      <c r="F41" s="394">
        <v>-145</v>
      </c>
      <c r="G41" s="394">
        <f t="shared" si="1"/>
        <v>97</v>
      </c>
      <c r="H41" s="395">
        <f t="shared" si="0"/>
        <v>59.917355371900825</v>
      </c>
      <c r="I41" s="396"/>
    </row>
    <row r="42" spans="1:9" s="38" customFormat="1" ht="36" customHeight="1">
      <c r="A42" s="305" t="s">
        <v>118</v>
      </c>
      <c r="B42" s="363">
        <v>1062</v>
      </c>
      <c r="C42" s="394">
        <v>0</v>
      </c>
      <c r="D42" s="394">
        <v>0</v>
      </c>
      <c r="E42" s="394">
        <v>0</v>
      </c>
      <c r="F42" s="394">
        <v>0</v>
      </c>
      <c r="G42" s="394">
        <f t="shared" si="1"/>
        <v>0</v>
      </c>
      <c r="H42" s="397" t="e">
        <f t="shared" si="0"/>
        <v>#DIV/0!</v>
      </c>
      <c r="I42" s="396"/>
    </row>
    <row r="43" spans="1:9" s="38" customFormat="1" ht="36" customHeight="1">
      <c r="A43" s="305" t="s">
        <v>34</v>
      </c>
      <c r="B43" s="363">
        <v>1063</v>
      </c>
      <c r="C43" s="394">
        <v>-231</v>
      </c>
      <c r="D43" s="394">
        <v>-140</v>
      </c>
      <c r="E43" s="394">
        <v>-260</v>
      </c>
      <c r="F43" s="394">
        <v>-140</v>
      </c>
      <c r="G43" s="394">
        <f t="shared" si="1"/>
        <v>120</v>
      </c>
      <c r="H43" s="395">
        <f t="shared" si="0"/>
        <v>53.846153846153847</v>
      </c>
      <c r="I43" s="396"/>
    </row>
    <row r="44" spans="1:9" s="38" customFormat="1" ht="36" customHeight="1">
      <c r="A44" s="305" t="s">
        <v>35</v>
      </c>
      <c r="B44" s="363">
        <v>1064</v>
      </c>
      <c r="C44" s="394">
        <v>-53</v>
      </c>
      <c r="D44" s="394">
        <v>-31</v>
      </c>
      <c r="E44" s="394">
        <v>-59</v>
      </c>
      <c r="F44" s="394">
        <v>-31</v>
      </c>
      <c r="G44" s="394">
        <f t="shared" si="1"/>
        <v>28</v>
      </c>
      <c r="H44" s="395">
        <f t="shared" si="0"/>
        <v>52.542372881355938</v>
      </c>
      <c r="I44" s="396"/>
    </row>
    <row r="45" spans="1:9" s="38" customFormat="1" ht="36" customHeight="1">
      <c r="A45" s="305" t="s">
        <v>55</v>
      </c>
      <c r="B45" s="363">
        <v>1065</v>
      </c>
      <c r="C45" s="394">
        <v>0</v>
      </c>
      <c r="D45" s="394">
        <v>0</v>
      </c>
      <c r="E45" s="394">
        <v>0</v>
      </c>
      <c r="F45" s="394">
        <v>0</v>
      </c>
      <c r="G45" s="394">
        <f t="shared" si="1"/>
        <v>0</v>
      </c>
      <c r="H45" s="397" t="e">
        <f t="shared" si="0"/>
        <v>#DIV/0!</v>
      </c>
      <c r="I45" s="396"/>
    </row>
    <row r="46" spans="1:9" s="38" customFormat="1" ht="36" customHeight="1">
      <c r="A46" s="305" t="s">
        <v>67</v>
      </c>
      <c r="B46" s="363">
        <v>1066</v>
      </c>
      <c r="C46" s="394">
        <v>0</v>
      </c>
      <c r="D46" s="394">
        <v>0</v>
      </c>
      <c r="E46" s="394">
        <v>0</v>
      </c>
      <c r="F46" s="394">
        <v>0</v>
      </c>
      <c r="G46" s="394">
        <f t="shared" si="1"/>
        <v>0</v>
      </c>
      <c r="H46" s="397" t="e">
        <f t="shared" si="0"/>
        <v>#DIV/0!</v>
      </c>
      <c r="I46" s="396"/>
    </row>
    <row r="47" spans="1:9" s="38" customFormat="1" ht="36" customHeight="1">
      <c r="A47" s="305" t="s">
        <v>93</v>
      </c>
      <c r="B47" s="363">
        <v>1067</v>
      </c>
      <c r="C47" s="394">
        <v>0</v>
      </c>
      <c r="D47" s="394">
        <v>0</v>
      </c>
      <c r="E47" s="394">
        <v>0</v>
      </c>
      <c r="F47" s="394">
        <v>0</v>
      </c>
      <c r="G47" s="394">
        <f t="shared" si="1"/>
        <v>0</v>
      </c>
      <c r="H47" s="397" t="e">
        <f t="shared" si="0"/>
        <v>#DIV/0!</v>
      </c>
      <c r="I47" s="396"/>
    </row>
    <row r="48" spans="1:9" s="38" customFormat="1" ht="44.25" customHeight="1">
      <c r="A48" s="400" t="s">
        <v>213</v>
      </c>
      <c r="B48" s="360">
        <v>1070</v>
      </c>
      <c r="C48" s="386">
        <f>SUM(C49:C51)</f>
        <v>5</v>
      </c>
      <c r="D48" s="386">
        <f>SUM(D49:D51)</f>
        <v>15</v>
      </c>
      <c r="E48" s="386">
        <f>SUM(E49:E51)</f>
        <v>7</v>
      </c>
      <c r="F48" s="386">
        <f>SUM(F49:F51)</f>
        <v>15</v>
      </c>
      <c r="G48" s="386">
        <f>F48-E48</f>
        <v>8</v>
      </c>
      <c r="H48" s="399">
        <f t="shared" si="0"/>
        <v>214.28571428571428</v>
      </c>
      <c r="I48" s="400"/>
    </row>
    <row r="49" spans="1:9" s="38" customFormat="1" ht="36" customHeight="1">
      <c r="A49" s="305" t="s">
        <v>135</v>
      </c>
      <c r="B49" s="363">
        <v>1071</v>
      </c>
      <c r="C49" s="394"/>
      <c r="D49" s="394"/>
      <c r="E49" s="394"/>
      <c r="F49" s="394"/>
      <c r="G49" s="394">
        <f t="shared" si="1"/>
        <v>0</v>
      </c>
      <c r="H49" s="397" t="e">
        <f t="shared" si="0"/>
        <v>#DIV/0!</v>
      </c>
      <c r="I49" s="396"/>
    </row>
    <row r="50" spans="1:9" s="38" customFormat="1" ht="36" customHeight="1">
      <c r="A50" s="305" t="s">
        <v>242</v>
      </c>
      <c r="B50" s="363">
        <v>1072</v>
      </c>
      <c r="C50" s="394"/>
      <c r="D50" s="394"/>
      <c r="E50" s="394"/>
      <c r="F50" s="394"/>
      <c r="G50" s="394">
        <f t="shared" si="1"/>
        <v>0</v>
      </c>
      <c r="H50" s="397" t="e">
        <f t="shared" si="0"/>
        <v>#DIV/0!</v>
      </c>
      <c r="I50" s="396"/>
    </row>
    <row r="51" spans="1:9" s="38" customFormat="1" ht="36" customHeight="1">
      <c r="A51" s="305" t="s">
        <v>214</v>
      </c>
      <c r="B51" s="363">
        <v>1073</v>
      </c>
      <c r="C51" s="394">
        <v>5</v>
      </c>
      <c r="D51" s="394">
        <v>15</v>
      </c>
      <c r="E51" s="394">
        <v>7</v>
      </c>
      <c r="F51" s="394">
        <v>15</v>
      </c>
      <c r="G51" s="394">
        <f t="shared" si="1"/>
        <v>8</v>
      </c>
      <c r="H51" s="395">
        <f t="shared" si="0"/>
        <v>214.28571428571428</v>
      </c>
      <c r="I51" s="396"/>
    </row>
    <row r="52" spans="1:9" s="38" customFormat="1" ht="44.25" customHeight="1">
      <c r="A52" s="400" t="s">
        <v>68</v>
      </c>
      <c r="B52" s="360">
        <v>1080</v>
      </c>
      <c r="C52" s="386">
        <f>SUM(C53:C58)</f>
        <v>-8</v>
      </c>
      <c r="D52" s="386">
        <f>SUM(D53:D58)</f>
        <v>-84</v>
      </c>
      <c r="E52" s="386">
        <f>SUM(E53:E58)</f>
        <v>-4</v>
      </c>
      <c r="F52" s="386">
        <f>SUM(F53:F58)</f>
        <v>-84</v>
      </c>
      <c r="G52" s="386">
        <f t="shared" si="1"/>
        <v>-80</v>
      </c>
      <c r="H52" s="399">
        <f t="shared" si="0"/>
        <v>2100</v>
      </c>
      <c r="I52" s="400"/>
    </row>
    <row r="53" spans="1:9" s="38" customFormat="1" ht="36" customHeight="1">
      <c r="A53" s="305" t="s">
        <v>135</v>
      </c>
      <c r="B53" s="363">
        <v>1081</v>
      </c>
      <c r="C53" s="394">
        <v>0</v>
      </c>
      <c r="D53" s="394">
        <v>0</v>
      </c>
      <c r="E53" s="394">
        <v>0</v>
      </c>
      <c r="F53" s="394">
        <v>0</v>
      </c>
      <c r="G53" s="394">
        <f t="shared" si="1"/>
        <v>0</v>
      </c>
      <c r="H53" s="397" t="e">
        <f t="shared" si="0"/>
        <v>#DIV/0!</v>
      </c>
      <c r="I53" s="396"/>
    </row>
    <row r="54" spans="1:9" s="38" customFormat="1" ht="36" customHeight="1">
      <c r="A54" s="305" t="s">
        <v>304</v>
      </c>
      <c r="B54" s="363">
        <v>1082</v>
      </c>
      <c r="C54" s="394">
        <v>0</v>
      </c>
      <c r="D54" s="394">
        <v>0</v>
      </c>
      <c r="E54" s="394">
        <v>0</v>
      </c>
      <c r="F54" s="394">
        <v>0</v>
      </c>
      <c r="G54" s="394">
        <f t="shared" si="1"/>
        <v>0</v>
      </c>
      <c r="H54" s="397" t="e">
        <f t="shared" si="0"/>
        <v>#DIV/0!</v>
      </c>
      <c r="I54" s="396"/>
    </row>
    <row r="55" spans="1:9" s="38" customFormat="1" ht="36" customHeight="1">
      <c r="A55" s="305" t="s">
        <v>62</v>
      </c>
      <c r="B55" s="363">
        <v>1083</v>
      </c>
      <c r="C55" s="394">
        <v>0</v>
      </c>
      <c r="D55" s="394">
        <v>0</v>
      </c>
      <c r="E55" s="394">
        <v>0</v>
      </c>
      <c r="F55" s="394">
        <v>0</v>
      </c>
      <c r="G55" s="394">
        <f t="shared" si="1"/>
        <v>0</v>
      </c>
      <c r="H55" s="397" t="e">
        <f t="shared" si="0"/>
        <v>#DIV/0!</v>
      </c>
      <c r="I55" s="396"/>
    </row>
    <row r="56" spans="1:9" s="38" customFormat="1" ht="36" customHeight="1">
      <c r="A56" s="305" t="s">
        <v>46</v>
      </c>
      <c r="B56" s="363">
        <v>1084</v>
      </c>
      <c r="C56" s="394">
        <v>0</v>
      </c>
      <c r="D56" s="394">
        <v>0</v>
      </c>
      <c r="E56" s="394">
        <v>0</v>
      </c>
      <c r="F56" s="394">
        <v>0</v>
      </c>
      <c r="G56" s="394">
        <f t="shared" si="1"/>
        <v>0</v>
      </c>
      <c r="H56" s="397" t="e">
        <f t="shared" si="0"/>
        <v>#DIV/0!</v>
      </c>
      <c r="I56" s="396"/>
    </row>
    <row r="57" spans="1:9" s="38" customFormat="1" ht="36" customHeight="1">
      <c r="A57" s="305" t="s">
        <v>54</v>
      </c>
      <c r="B57" s="363">
        <v>1085</v>
      </c>
      <c r="C57" s="394">
        <v>0</v>
      </c>
      <c r="D57" s="394">
        <v>0</v>
      </c>
      <c r="E57" s="394">
        <v>0</v>
      </c>
      <c r="F57" s="394">
        <v>0</v>
      </c>
      <c r="G57" s="394">
        <f t="shared" si="1"/>
        <v>0</v>
      </c>
      <c r="H57" s="397" t="e">
        <f t="shared" si="0"/>
        <v>#DIV/0!</v>
      </c>
      <c r="I57" s="396"/>
    </row>
    <row r="58" spans="1:9" s="38" customFormat="1" ht="36" customHeight="1">
      <c r="A58" s="305" t="s">
        <v>151</v>
      </c>
      <c r="B58" s="363">
        <v>1086</v>
      </c>
      <c r="C58" s="394">
        <v>-8</v>
      </c>
      <c r="D58" s="394">
        <v>-84</v>
      </c>
      <c r="E58" s="394">
        <v>-4</v>
      </c>
      <c r="F58" s="394">
        <v>-84</v>
      </c>
      <c r="G58" s="394">
        <f t="shared" si="1"/>
        <v>-80</v>
      </c>
      <c r="H58" s="395">
        <f t="shared" si="0"/>
        <v>2100</v>
      </c>
      <c r="I58" s="396"/>
    </row>
    <row r="59" spans="1:9" s="38" customFormat="1" ht="44.25" customHeight="1">
      <c r="A59" s="400" t="s">
        <v>4</v>
      </c>
      <c r="B59" s="360">
        <v>1100</v>
      </c>
      <c r="C59" s="401">
        <f>SUM(C18,C19,C40,C48,C52)</f>
        <v>127</v>
      </c>
      <c r="D59" s="401">
        <f>SUM(D18,D19,D40,D48,D52)</f>
        <v>27</v>
      </c>
      <c r="E59" s="401">
        <f>SUM(E18,E19,E40,E48,E52)</f>
        <v>151</v>
      </c>
      <c r="F59" s="401">
        <f>SUM(F18,F19,F40,F48,F52)</f>
        <v>27</v>
      </c>
      <c r="G59" s="401">
        <f t="shared" ref="G59:G77" si="2">F59-E59</f>
        <v>-124</v>
      </c>
      <c r="H59" s="399">
        <f t="shared" si="0"/>
        <v>17.880794701986755</v>
      </c>
      <c r="I59" s="400"/>
    </row>
    <row r="60" spans="1:9" s="38" customFormat="1" ht="36" customHeight="1">
      <c r="A60" s="305" t="s">
        <v>83</v>
      </c>
      <c r="B60" s="363">
        <v>1110</v>
      </c>
      <c r="C60" s="394"/>
      <c r="D60" s="394"/>
      <c r="E60" s="394"/>
      <c r="F60" s="394"/>
      <c r="G60" s="394">
        <f t="shared" si="2"/>
        <v>0</v>
      </c>
      <c r="H60" s="397" t="e">
        <f t="shared" si="0"/>
        <v>#DIV/0!</v>
      </c>
      <c r="I60" s="396"/>
    </row>
    <row r="61" spans="1:9" s="38" customFormat="1" ht="36" customHeight="1">
      <c r="A61" s="305" t="s">
        <v>87</v>
      </c>
      <c r="B61" s="363">
        <v>1120</v>
      </c>
      <c r="C61" s="394">
        <v>0</v>
      </c>
      <c r="D61" s="394">
        <v>0</v>
      </c>
      <c r="E61" s="394">
        <v>0</v>
      </c>
      <c r="F61" s="394">
        <v>0</v>
      </c>
      <c r="G61" s="394">
        <f>F61-E61</f>
        <v>0</v>
      </c>
      <c r="H61" s="397" t="e">
        <f t="shared" si="0"/>
        <v>#DIV/0!</v>
      </c>
      <c r="I61" s="396"/>
    </row>
    <row r="62" spans="1:9" s="38" customFormat="1" ht="44.25" customHeight="1">
      <c r="A62" s="400" t="s">
        <v>84</v>
      </c>
      <c r="B62" s="360">
        <v>1130</v>
      </c>
      <c r="C62" s="401">
        <v>0</v>
      </c>
      <c r="D62" s="401">
        <v>8</v>
      </c>
      <c r="E62" s="401"/>
      <c r="F62" s="401">
        <v>8</v>
      </c>
      <c r="G62" s="401">
        <f t="shared" si="2"/>
        <v>8</v>
      </c>
      <c r="H62" s="402" t="e">
        <f t="shared" si="0"/>
        <v>#DIV/0!</v>
      </c>
      <c r="I62" s="400"/>
    </row>
    <row r="63" spans="1:9" s="38" customFormat="1" ht="44.25" customHeight="1">
      <c r="A63" s="400" t="s">
        <v>86</v>
      </c>
      <c r="B63" s="360">
        <v>1140</v>
      </c>
      <c r="C63" s="401">
        <v>0</v>
      </c>
      <c r="D63" s="401">
        <v>0</v>
      </c>
      <c r="E63" s="401">
        <v>0</v>
      </c>
      <c r="F63" s="401">
        <v>0</v>
      </c>
      <c r="G63" s="401">
        <f t="shared" si="2"/>
        <v>0</v>
      </c>
      <c r="H63" s="402" t="e">
        <f t="shared" si="0"/>
        <v>#DIV/0!</v>
      </c>
      <c r="I63" s="400"/>
    </row>
    <row r="64" spans="1:9" s="38" customFormat="1" ht="44.25" customHeight="1">
      <c r="A64" s="400" t="s">
        <v>215</v>
      </c>
      <c r="B64" s="360">
        <v>1150</v>
      </c>
      <c r="C64" s="401">
        <f>SUM(C65:C66)</f>
        <v>0</v>
      </c>
      <c r="D64" s="401">
        <f>SUM(D65:D66)</f>
        <v>0</v>
      </c>
      <c r="E64" s="401">
        <f>SUM(E65:E66)</f>
        <v>0</v>
      </c>
      <c r="F64" s="401">
        <f>SUM(F65:F66)</f>
        <v>0</v>
      </c>
      <c r="G64" s="401">
        <f t="shared" si="2"/>
        <v>0</v>
      </c>
      <c r="H64" s="402" t="e">
        <f t="shared" si="0"/>
        <v>#DIV/0!</v>
      </c>
      <c r="I64" s="400"/>
    </row>
    <row r="65" spans="1:9" s="38" customFormat="1" ht="36" customHeight="1">
      <c r="A65" s="305" t="s">
        <v>135</v>
      </c>
      <c r="B65" s="363">
        <v>1151</v>
      </c>
      <c r="C65" s="394"/>
      <c r="D65" s="394"/>
      <c r="E65" s="394"/>
      <c r="F65" s="394"/>
      <c r="G65" s="394">
        <f t="shared" si="2"/>
        <v>0</v>
      </c>
      <c r="H65" s="397" t="e">
        <f t="shared" si="0"/>
        <v>#DIV/0!</v>
      </c>
      <c r="I65" s="396"/>
    </row>
    <row r="66" spans="1:9" s="38" customFormat="1" ht="36" customHeight="1">
      <c r="A66" s="305" t="s">
        <v>216</v>
      </c>
      <c r="B66" s="363">
        <v>1152</v>
      </c>
      <c r="C66" s="394"/>
      <c r="D66" s="394"/>
      <c r="E66" s="394"/>
      <c r="F66" s="394"/>
      <c r="G66" s="394"/>
      <c r="H66" s="397" t="e">
        <f t="shared" si="0"/>
        <v>#DIV/0!</v>
      </c>
      <c r="I66" s="396"/>
    </row>
    <row r="67" spans="1:9" s="38" customFormat="1" ht="38.25" customHeight="1">
      <c r="A67" s="400" t="s">
        <v>217</v>
      </c>
      <c r="B67" s="360">
        <v>1160</v>
      </c>
      <c r="C67" s="401">
        <f>SUM(C68:C69)</f>
        <v>0</v>
      </c>
      <c r="D67" s="401">
        <f>SUM(D68:D69)</f>
        <v>0</v>
      </c>
      <c r="E67" s="401">
        <f>SUM(E68:E69)</f>
        <v>0</v>
      </c>
      <c r="F67" s="401">
        <f>SUM(F68:F69)</f>
        <v>0</v>
      </c>
      <c r="G67" s="401">
        <f t="shared" si="2"/>
        <v>0</v>
      </c>
      <c r="H67" s="403" t="e">
        <f t="shared" si="0"/>
        <v>#DIV/0!</v>
      </c>
      <c r="I67" s="400"/>
    </row>
    <row r="68" spans="1:9" s="38" customFormat="1" ht="37.5" customHeight="1">
      <c r="A68" s="305" t="s">
        <v>135</v>
      </c>
      <c r="B68" s="363">
        <v>1161</v>
      </c>
      <c r="C68" s="394">
        <v>0</v>
      </c>
      <c r="D68" s="394">
        <v>0</v>
      </c>
      <c r="E68" s="394">
        <v>0</v>
      </c>
      <c r="F68" s="394">
        <v>0</v>
      </c>
      <c r="G68" s="394"/>
      <c r="H68" s="397" t="e">
        <f t="shared" si="0"/>
        <v>#DIV/0!</v>
      </c>
      <c r="I68" s="396"/>
    </row>
    <row r="69" spans="1:9" s="38" customFormat="1" ht="39" customHeight="1">
      <c r="A69" s="305" t="s">
        <v>92</v>
      </c>
      <c r="B69" s="363">
        <v>1162</v>
      </c>
      <c r="C69" s="394">
        <v>0</v>
      </c>
      <c r="D69" s="394">
        <v>0</v>
      </c>
      <c r="E69" s="394">
        <v>0</v>
      </c>
      <c r="F69" s="394">
        <v>0</v>
      </c>
      <c r="G69" s="394">
        <f t="shared" si="2"/>
        <v>0</v>
      </c>
      <c r="H69" s="397" t="e">
        <f t="shared" si="0"/>
        <v>#DIV/0!</v>
      </c>
      <c r="I69" s="396"/>
    </row>
    <row r="70" spans="1:9" s="38" customFormat="1" ht="36" customHeight="1">
      <c r="A70" s="305" t="s">
        <v>74</v>
      </c>
      <c r="B70" s="363">
        <v>1170</v>
      </c>
      <c r="C70" s="394">
        <f>SUM(C59,C60,C61,C62,C63,C64,C67)</f>
        <v>127</v>
      </c>
      <c r="D70" s="394">
        <f>SUM(D59,D60,D61,D62,D63,D64,D67)</f>
        <v>35</v>
      </c>
      <c r="E70" s="394">
        <f>SUM(E59,E60,E61,E62,E63,E64,E67)</f>
        <v>151</v>
      </c>
      <c r="F70" s="394">
        <f>SUM(F59,F60,F61,F62,F63,F64,F67)</f>
        <v>35</v>
      </c>
      <c r="G70" s="394">
        <f t="shared" si="2"/>
        <v>-116</v>
      </c>
      <c r="H70" s="395">
        <f t="shared" si="0"/>
        <v>23.178807947019866</v>
      </c>
      <c r="I70" s="396"/>
    </row>
    <row r="71" spans="1:9" s="38" customFormat="1" ht="39" customHeight="1">
      <c r="A71" s="305" t="s">
        <v>208</v>
      </c>
      <c r="B71" s="363">
        <v>1180</v>
      </c>
      <c r="C71" s="394">
        <v>-23</v>
      </c>
      <c r="D71" s="394">
        <v>-6</v>
      </c>
      <c r="E71" s="394">
        <v>-27</v>
      </c>
      <c r="F71" s="394">
        <v>-6</v>
      </c>
      <c r="G71" s="394">
        <f t="shared" si="2"/>
        <v>21</v>
      </c>
      <c r="H71" s="395">
        <f t="shared" ref="H71:H95" si="3">(F71/E71)*100</f>
        <v>22.222222222222221</v>
      </c>
      <c r="I71" s="396"/>
    </row>
    <row r="72" spans="1:9" s="38" customFormat="1" ht="39" customHeight="1">
      <c r="A72" s="305" t="s">
        <v>209</v>
      </c>
      <c r="B72" s="363">
        <v>1181</v>
      </c>
      <c r="C72" s="394"/>
      <c r="D72" s="394"/>
      <c r="E72" s="394"/>
      <c r="F72" s="394"/>
      <c r="G72" s="394"/>
      <c r="H72" s="397" t="e">
        <f t="shared" si="3"/>
        <v>#DIV/0!</v>
      </c>
      <c r="I72" s="396"/>
    </row>
    <row r="73" spans="1:9" s="38" customFormat="1" ht="39" customHeight="1">
      <c r="A73" s="305" t="s">
        <v>210</v>
      </c>
      <c r="B73" s="363">
        <v>1190</v>
      </c>
      <c r="C73" s="394"/>
      <c r="D73" s="394"/>
      <c r="E73" s="394"/>
      <c r="F73" s="394"/>
      <c r="G73" s="394"/>
      <c r="H73" s="397" t="e">
        <f t="shared" si="3"/>
        <v>#DIV/0!</v>
      </c>
      <c r="I73" s="396"/>
    </row>
    <row r="74" spans="1:9" s="38" customFormat="1" ht="39" customHeight="1">
      <c r="A74" s="305" t="s">
        <v>211</v>
      </c>
      <c r="B74" s="363">
        <v>1191</v>
      </c>
      <c r="C74" s="394">
        <v>0</v>
      </c>
      <c r="D74" s="394">
        <v>0</v>
      </c>
      <c r="E74" s="394">
        <v>0</v>
      </c>
      <c r="F74" s="394">
        <v>0</v>
      </c>
      <c r="G74" s="394">
        <f t="shared" si="2"/>
        <v>0</v>
      </c>
      <c r="H74" s="397" t="e">
        <f t="shared" si="3"/>
        <v>#DIV/0!</v>
      </c>
      <c r="I74" s="396"/>
    </row>
    <row r="75" spans="1:9" s="38" customFormat="1" ht="38.25" customHeight="1">
      <c r="A75" s="400" t="s">
        <v>232</v>
      </c>
      <c r="B75" s="360">
        <v>1200</v>
      </c>
      <c r="C75" s="401">
        <f>SUM(C70,C71,C72,C73,C74)</f>
        <v>104</v>
      </c>
      <c r="D75" s="401">
        <f>SUM(D70,D71,D72,D73,D74)</f>
        <v>29</v>
      </c>
      <c r="E75" s="401">
        <f>SUM(E70,E71,E72,E73,E74)</f>
        <v>124</v>
      </c>
      <c r="F75" s="401">
        <f>SUM(F70,F71,F72,F73,F74)</f>
        <v>29</v>
      </c>
      <c r="G75" s="401">
        <f t="shared" si="2"/>
        <v>-95</v>
      </c>
      <c r="H75" s="399">
        <f t="shared" si="3"/>
        <v>23.387096774193548</v>
      </c>
      <c r="I75" s="400"/>
    </row>
    <row r="76" spans="1:9" s="38" customFormat="1" ht="39" customHeight="1">
      <c r="A76" s="305" t="s">
        <v>24</v>
      </c>
      <c r="B76" s="363">
        <v>1201</v>
      </c>
      <c r="C76" s="394">
        <v>104</v>
      </c>
      <c r="D76" s="394">
        <v>29</v>
      </c>
      <c r="E76" s="394">
        <v>124</v>
      </c>
      <c r="F76" s="394">
        <v>29</v>
      </c>
      <c r="G76" s="394">
        <f t="shared" si="2"/>
        <v>-95</v>
      </c>
      <c r="H76" s="395">
        <f t="shared" si="3"/>
        <v>23.387096774193548</v>
      </c>
      <c r="I76" s="396"/>
    </row>
    <row r="77" spans="1:9" s="38" customFormat="1" ht="39" customHeight="1">
      <c r="A77" s="305" t="s">
        <v>25</v>
      </c>
      <c r="B77" s="363">
        <v>1202</v>
      </c>
      <c r="C77" s="394">
        <v>0</v>
      </c>
      <c r="D77" s="394">
        <v>0</v>
      </c>
      <c r="E77" s="394">
        <v>0</v>
      </c>
      <c r="F77" s="394">
        <v>0</v>
      </c>
      <c r="G77" s="394">
        <f t="shared" si="2"/>
        <v>0</v>
      </c>
      <c r="H77" s="397" t="e">
        <f t="shared" si="3"/>
        <v>#DIV/0!</v>
      </c>
      <c r="I77" s="396"/>
    </row>
    <row r="78" spans="1:9" s="38" customFormat="1" ht="38.25" customHeight="1">
      <c r="A78" s="400" t="s">
        <v>19</v>
      </c>
      <c r="B78" s="360">
        <v>1210</v>
      </c>
      <c r="C78" s="386">
        <f>SUM(C8,C48,C60,C62,C64,C72,C73)</f>
        <v>19881</v>
      </c>
      <c r="D78" s="386">
        <f>SUM(D8,D48,D60,D62,D64,D72,D73)</f>
        <v>10914</v>
      </c>
      <c r="E78" s="386">
        <f>SUM(E8,E48,E60,E62,E64,E72,E73)</f>
        <v>21107</v>
      </c>
      <c r="F78" s="386">
        <f>SUM(F8,F48,F60,F62,F64,F72,F73)</f>
        <v>10914</v>
      </c>
      <c r="G78" s="386">
        <f>F78-E78</f>
        <v>-10193</v>
      </c>
      <c r="H78" s="399">
        <f t="shared" si="3"/>
        <v>51.707964182498699</v>
      </c>
      <c r="I78" s="400"/>
    </row>
    <row r="79" spans="1:9" s="38" customFormat="1" ht="39.75" customHeight="1">
      <c r="A79" s="400" t="s">
        <v>90</v>
      </c>
      <c r="B79" s="360">
        <v>1220</v>
      </c>
      <c r="C79" s="401">
        <f>SUM(C9,C19,C40,C52,C61,C63,C67,C71,C74)</f>
        <v>-19777</v>
      </c>
      <c r="D79" s="401">
        <f>SUM(D9,D19,D40,D52,D61,D63,D67,D71,D74)</f>
        <v>-10885</v>
      </c>
      <c r="E79" s="401">
        <f>SUM(E9,E19,E40,E52,E61,E63,E67,E71,E74)</f>
        <v>-20983</v>
      </c>
      <c r="F79" s="401">
        <f>SUM(F9,F19,F40,F52,F61,F63,F67,F71,F74)</f>
        <v>-10885</v>
      </c>
      <c r="G79" s="401">
        <f>F79-E79</f>
        <v>10098</v>
      </c>
      <c r="H79" s="399">
        <f t="shared" si="3"/>
        <v>51.875327646189774</v>
      </c>
      <c r="I79" s="400"/>
    </row>
    <row r="80" spans="1:9" s="38" customFormat="1" ht="39" customHeight="1">
      <c r="A80" s="305" t="s">
        <v>152</v>
      </c>
      <c r="B80" s="363">
        <v>1230</v>
      </c>
      <c r="C80" s="394"/>
      <c r="D80" s="394"/>
      <c r="E80" s="394"/>
      <c r="F80" s="394"/>
      <c r="G80" s="394">
        <f>F80-E80</f>
        <v>0</v>
      </c>
      <c r="H80" s="397" t="e">
        <f t="shared" si="3"/>
        <v>#DIV/0!</v>
      </c>
      <c r="I80" s="396"/>
    </row>
    <row r="81" spans="1:11" s="38" customFormat="1" ht="36.75" customHeight="1">
      <c r="A81" s="400" t="s">
        <v>111</v>
      </c>
      <c r="B81" s="400"/>
      <c r="C81" s="401"/>
      <c r="D81" s="401"/>
      <c r="E81" s="401"/>
      <c r="F81" s="401"/>
      <c r="G81" s="401"/>
      <c r="H81" s="404"/>
      <c r="I81" s="400"/>
    </row>
    <row r="82" spans="1:11" s="38" customFormat="1" ht="39" customHeight="1">
      <c r="A82" s="305" t="s">
        <v>161</v>
      </c>
      <c r="B82" s="363">
        <v>1300</v>
      </c>
      <c r="C82" s="394">
        <f>C59</f>
        <v>127</v>
      </c>
      <c r="D82" s="394">
        <f>D59</f>
        <v>27</v>
      </c>
      <c r="E82" s="394">
        <f>E59</f>
        <v>151</v>
      </c>
      <c r="F82" s="394">
        <f>F59</f>
        <v>27</v>
      </c>
      <c r="G82" s="394">
        <f t="shared" ref="G82:G88" si="4">F82-E82</f>
        <v>-124</v>
      </c>
      <c r="H82" s="395">
        <f t="shared" si="3"/>
        <v>17.880794701986755</v>
      </c>
      <c r="I82" s="396"/>
    </row>
    <row r="83" spans="1:11" s="38" customFormat="1" ht="39" customHeight="1">
      <c r="A83" s="305" t="s">
        <v>282</v>
      </c>
      <c r="B83" s="363">
        <v>1301</v>
      </c>
      <c r="C83" s="394">
        <f>C93</f>
        <v>141</v>
      </c>
      <c r="D83" s="394">
        <f>D93</f>
        <v>147</v>
      </c>
      <c r="E83" s="394">
        <f>E93</f>
        <v>164</v>
      </c>
      <c r="F83" s="394">
        <f>F93</f>
        <v>147</v>
      </c>
      <c r="G83" s="394">
        <f t="shared" si="4"/>
        <v>-17</v>
      </c>
      <c r="H83" s="395">
        <f t="shared" si="3"/>
        <v>89.634146341463421</v>
      </c>
      <c r="I83" s="396"/>
    </row>
    <row r="84" spans="1:11" s="38" customFormat="1" ht="39" customHeight="1">
      <c r="A84" s="305" t="s">
        <v>283</v>
      </c>
      <c r="B84" s="363">
        <v>1302</v>
      </c>
      <c r="C84" s="394">
        <f>C49</f>
        <v>0</v>
      </c>
      <c r="D84" s="394">
        <f>D49</f>
        <v>0</v>
      </c>
      <c r="E84" s="394">
        <f>E49</f>
        <v>0</v>
      </c>
      <c r="F84" s="394">
        <f>F49</f>
        <v>0</v>
      </c>
      <c r="G84" s="394">
        <f t="shared" si="4"/>
        <v>0</v>
      </c>
      <c r="H84" s="397" t="e">
        <f t="shared" si="3"/>
        <v>#DIV/0!</v>
      </c>
      <c r="I84" s="396"/>
    </row>
    <row r="85" spans="1:11" s="38" customFormat="1" ht="39" customHeight="1">
      <c r="A85" s="305" t="s">
        <v>284</v>
      </c>
      <c r="B85" s="363">
        <v>1303</v>
      </c>
      <c r="C85" s="394">
        <f>C53</f>
        <v>0</v>
      </c>
      <c r="D85" s="394">
        <f>D53</f>
        <v>0</v>
      </c>
      <c r="E85" s="394">
        <f>E53</f>
        <v>0</v>
      </c>
      <c r="F85" s="394">
        <f>F53</f>
        <v>0</v>
      </c>
      <c r="G85" s="394">
        <f t="shared" si="4"/>
        <v>0</v>
      </c>
      <c r="H85" s="397" t="e">
        <f t="shared" si="3"/>
        <v>#DIV/0!</v>
      </c>
      <c r="I85" s="396"/>
    </row>
    <row r="86" spans="1:11" s="38" customFormat="1" ht="39" customHeight="1">
      <c r="A86" s="305" t="s">
        <v>285</v>
      </c>
      <c r="B86" s="363">
        <v>1304</v>
      </c>
      <c r="C86" s="394">
        <f>C50</f>
        <v>0</v>
      </c>
      <c r="D86" s="394">
        <f>D50</f>
        <v>0</v>
      </c>
      <c r="E86" s="394">
        <f>E50</f>
        <v>0</v>
      </c>
      <c r="F86" s="394">
        <f>F50</f>
        <v>0</v>
      </c>
      <c r="G86" s="394"/>
      <c r="H86" s="397" t="e">
        <f t="shared" si="3"/>
        <v>#DIV/0!</v>
      </c>
      <c r="I86" s="396"/>
    </row>
    <row r="87" spans="1:11" s="38" customFormat="1" ht="39" customHeight="1">
      <c r="A87" s="305" t="s">
        <v>286</v>
      </c>
      <c r="B87" s="363">
        <v>1305</v>
      </c>
      <c r="C87" s="394">
        <f>C54</f>
        <v>0</v>
      </c>
      <c r="D87" s="394">
        <f>D54</f>
        <v>0</v>
      </c>
      <c r="E87" s="394">
        <f>E54</f>
        <v>0</v>
      </c>
      <c r="F87" s="394">
        <f>F54</f>
        <v>0</v>
      </c>
      <c r="G87" s="394">
        <f t="shared" si="4"/>
        <v>0</v>
      </c>
      <c r="H87" s="397" t="e">
        <f t="shared" si="3"/>
        <v>#DIV/0!</v>
      </c>
      <c r="I87" s="396"/>
    </row>
    <row r="88" spans="1:11" s="38" customFormat="1" ht="27.75" customHeight="1">
      <c r="A88" s="400" t="s">
        <v>105</v>
      </c>
      <c r="B88" s="360">
        <v>1310</v>
      </c>
      <c r="C88" s="401">
        <f>C82+C83-C84-C85-C86-C87</f>
        <v>268</v>
      </c>
      <c r="D88" s="401">
        <f>D82+D83-D84-D85-D86-D87</f>
        <v>174</v>
      </c>
      <c r="E88" s="401">
        <f>E82+E83-E84-E85-E86-E87</f>
        <v>315</v>
      </c>
      <c r="F88" s="401">
        <f>F82+F83-F84-F85-F86-F87</f>
        <v>174</v>
      </c>
      <c r="G88" s="401">
        <f t="shared" si="4"/>
        <v>-141</v>
      </c>
      <c r="H88" s="399">
        <f t="shared" si="3"/>
        <v>55.238095238095241</v>
      </c>
      <c r="I88" s="400"/>
    </row>
    <row r="89" spans="1:11" s="38" customFormat="1" ht="30" customHeight="1">
      <c r="A89" s="305" t="s">
        <v>141</v>
      </c>
      <c r="B89" s="363"/>
      <c r="C89" s="394"/>
      <c r="D89" s="394"/>
      <c r="E89" s="394"/>
      <c r="F89" s="394"/>
      <c r="G89" s="394"/>
      <c r="H89" s="395"/>
      <c r="I89" s="396"/>
    </row>
    <row r="90" spans="1:11" s="38" customFormat="1" ht="30" customHeight="1">
      <c r="A90" s="305" t="s">
        <v>162</v>
      </c>
      <c r="B90" s="363">
        <v>1400</v>
      </c>
      <c r="C90" s="394">
        <v>11113</v>
      </c>
      <c r="D90" s="394">
        <v>5897</v>
      </c>
      <c r="E90" s="394">
        <v>12138</v>
      </c>
      <c r="F90" s="394">
        <v>5897</v>
      </c>
      <c r="G90" s="394">
        <f t="shared" ref="G90:G95" si="5">F90-E90</f>
        <v>-6241</v>
      </c>
      <c r="H90" s="395">
        <f t="shared" si="3"/>
        <v>48.582962596803426</v>
      </c>
      <c r="I90" s="396"/>
      <c r="K90" s="286">
        <f>F90/$F$95</f>
        <v>0.54205349756411436</v>
      </c>
    </row>
    <row r="91" spans="1:11" s="38" customFormat="1" ht="28.5" customHeight="1">
      <c r="A91" s="305" t="s">
        <v>5</v>
      </c>
      <c r="B91" s="363">
        <v>1410</v>
      </c>
      <c r="C91" s="394">
        <v>6498</v>
      </c>
      <c r="D91" s="394">
        <v>3599</v>
      </c>
      <c r="E91" s="394">
        <v>6856</v>
      </c>
      <c r="F91" s="394">
        <v>3599</v>
      </c>
      <c r="G91" s="394">
        <f t="shared" si="5"/>
        <v>-3257</v>
      </c>
      <c r="H91" s="395">
        <f t="shared" si="3"/>
        <v>52.49416569428238</v>
      </c>
      <c r="I91" s="396"/>
      <c r="K91" s="286">
        <f t="shared" ref="K91:K94" si="6">F91/$F$95</f>
        <v>0.33082084750436619</v>
      </c>
    </row>
    <row r="92" spans="1:11" s="38" customFormat="1" ht="28.5" customHeight="1">
      <c r="A92" s="305" t="s">
        <v>6</v>
      </c>
      <c r="B92" s="363">
        <v>1420</v>
      </c>
      <c r="C92" s="394">
        <v>1503</v>
      </c>
      <c r="D92" s="394">
        <v>846</v>
      </c>
      <c r="E92" s="394">
        <v>1498</v>
      </c>
      <c r="F92" s="394">
        <v>846</v>
      </c>
      <c r="G92" s="394">
        <f t="shared" si="5"/>
        <v>-652</v>
      </c>
      <c r="H92" s="395">
        <f t="shared" si="3"/>
        <v>56.475300400534046</v>
      </c>
      <c r="I92" s="396"/>
      <c r="K92" s="286">
        <f t="shared" si="6"/>
        <v>7.7764500413640955E-2</v>
      </c>
    </row>
    <row r="93" spans="1:11" s="38" customFormat="1" ht="27" customHeight="1">
      <c r="A93" s="305" t="s">
        <v>7</v>
      </c>
      <c r="B93" s="363">
        <v>1430</v>
      </c>
      <c r="C93" s="394">
        <v>141</v>
      </c>
      <c r="D93" s="394">
        <v>147</v>
      </c>
      <c r="E93" s="394">
        <v>164</v>
      </c>
      <c r="F93" s="394">
        <v>147</v>
      </c>
      <c r="G93" s="394">
        <f t="shared" si="5"/>
        <v>-17</v>
      </c>
      <c r="H93" s="395">
        <f t="shared" si="3"/>
        <v>89.634146341463421</v>
      </c>
      <c r="I93" s="396"/>
      <c r="K93" s="286">
        <f t="shared" si="6"/>
        <v>1.3512271348469529E-2</v>
      </c>
    </row>
    <row r="94" spans="1:11" s="38" customFormat="1" ht="25.5" customHeight="1">
      <c r="A94" s="305" t="s">
        <v>27</v>
      </c>
      <c r="B94" s="363">
        <v>1440</v>
      </c>
      <c r="C94" s="394">
        <v>499</v>
      </c>
      <c r="D94" s="394">
        <v>390</v>
      </c>
      <c r="E94" s="394">
        <v>300</v>
      </c>
      <c r="F94" s="394">
        <v>390</v>
      </c>
      <c r="G94" s="394">
        <f t="shared" si="5"/>
        <v>90</v>
      </c>
      <c r="H94" s="395">
        <f t="shared" si="3"/>
        <v>130</v>
      </c>
      <c r="I94" s="396"/>
      <c r="K94" s="286">
        <f t="shared" si="6"/>
        <v>3.584888316940895E-2</v>
      </c>
    </row>
    <row r="95" spans="1:11" s="38" customFormat="1" ht="27.75" customHeight="1">
      <c r="A95" s="400" t="s">
        <v>50</v>
      </c>
      <c r="B95" s="360">
        <v>1450</v>
      </c>
      <c r="C95" s="401">
        <f>SUM(C90,C91:C94)</f>
        <v>19754</v>
      </c>
      <c r="D95" s="401">
        <f>SUM(D90,D91:D94)</f>
        <v>10879</v>
      </c>
      <c r="E95" s="401">
        <f>SUM(E90,E91:E94)</f>
        <v>20956</v>
      </c>
      <c r="F95" s="401">
        <f>SUM(F90,F91:F94)</f>
        <v>10879</v>
      </c>
      <c r="G95" s="401">
        <f t="shared" si="5"/>
        <v>-10077</v>
      </c>
      <c r="H95" s="399">
        <f t="shared" si="3"/>
        <v>51.913533117007063</v>
      </c>
      <c r="I95" s="400"/>
    </row>
    <row r="96" spans="1:11" s="38" customFormat="1" ht="20.25">
      <c r="A96" s="405"/>
      <c r="B96" s="406"/>
      <c r="C96" s="406"/>
      <c r="D96" s="406"/>
      <c r="E96" s="406"/>
      <c r="F96" s="406"/>
      <c r="G96" s="406"/>
      <c r="H96" s="406"/>
      <c r="I96" s="406"/>
    </row>
    <row r="97" spans="1:9" ht="27.75" customHeight="1">
      <c r="A97" s="407" t="s">
        <v>375</v>
      </c>
      <c r="B97" s="408"/>
      <c r="C97" s="475" t="s">
        <v>80</v>
      </c>
      <c r="D97" s="475"/>
      <c r="E97" s="236"/>
      <c r="F97" s="476" t="s">
        <v>509</v>
      </c>
      <c r="G97" s="476"/>
      <c r="H97" s="476"/>
      <c r="I97" s="237"/>
    </row>
    <row r="98" spans="1:9" s="47" customFormat="1">
      <c r="A98" s="340" t="s">
        <v>377</v>
      </c>
      <c r="B98" s="348"/>
      <c r="C98" s="474" t="s">
        <v>183</v>
      </c>
      <c r="D98" s="474"/>
      <c r="E98" s="348"/>
      <c r="F98" s="452" t="s">
        <v>77</v>
      </c>
      <c r="G98" s="452"/>
      <c r="H98" s="452"/>
      <c r="I98" s="351"/>
    </row>
    <row r="99" spans="1:9">
      <c r="A99" s="68"/>
      <c r="B99" s="340"/>
      <c r="C99" s="340"/>
      <c r="D99" s="340"/>
      <c r="E99" s="340"/>
      <c r="F99" s="340"/>
      <c r="G99" s="340"/>
      <c r="H99" s="340"/>
      <c r="I99" s="340"/>
    </row>
    <row r="100" spans="1:9">
      <c r="A100" s="67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7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7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7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7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7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8"/>
    </row>
    <row r="107" spans="1:9">
      <c r="A107" s="68"/>
    </row>
    <row r="108" spans="1:9">
      <c r="A108" s="68"/>
    </row>
    <row r="109" spans="1:9">
      <c r="A109" s="68"/>
    </row>
    <row r="110" spans="1:9">
      <c r="A110" s="68"/>
    </row>
    <row r="111" spans="1:9">
      <c r="A111" s="68"/>
    </row>
    <row r="112" spans="1:9">
      <c r="A112" s="68"/>
    </row>
    <row r="113" spans="1:1">
      <c r="A113" s="68"/>
    </row>
    <row r="114" spans="1:1">
      <c r="A114" s="68"/>
    </row>
    <row r="115" spans="1:1">
      <c r="A115" s="68"/>
    </row>
    <row r="116" spans="1:1">
      <c r="A116" s="68"/>
    </row>
    <row r="117" spans="1:1">
      <c r="A117" s="68"/>
    </row>
    <row r="118" spans="1:1">
      <c r="A118" s="68"/>
    </row>
    <row r="119" spans="1:1">
      <c r="A119" s="68"/>
    </row>
    <row r="120" spans="1:1">
      <c r="A120" s="68"/>
    </row>
    <row r="121" spans="1:1">
      <c r="A121" s="68"/>
    </row>
    <row r="122" spans="1:1">
      <c r="A122" s="68"/>
    </row>
    <row r="123" spans="1:1">
      <c r="A123" s="68"/>
    </row>
    <row r="124" spans="1:1">
      <c r="A124" s="68"/>
    </row>
    <row r="125" spans="1:1">
      <c r="A125" s="68"/>
    </row>
    <row r="126" spans="1:1">
      <c r="A126" s="68"/>
    </row>
    <row r="127" spans="1:1">
      <c r="A127" s="68"/>
    </row>
    <row r="128" spans="1:1">
      <c r="A128" s="68"/>
    </row>
    <row r="129" spans="1:1">
      <c r="A129" s="68"/>
    </row>
    <row r="130" spans="1:1">
      <c r="A130" s="68"/>
    </row>
    <row r="131" spans="1:1">
      <c r="A131" s="68"/>
    </row>
    <row r="132" spans="1:1">
      <c r="A132" s="68"/>
    </row>
    <row r="133" spans="1:1">
      <c r="A133" s="68"/>
    </row>
    <row r="134" spans="1:1">
      <c r="A134" s="68"/>
    </row>
    <row r="135" spans="1:1">
      <c r="A135" s="68"/>
    </row>
    <row r="136" spans="1:1">
      <c r="A136" s="68"/>
    </row>
    <row r="137" spans="1:1">
      <c r="A137" s="68"/>
    </row>
    <row r="138" spans="1:1">
      <c r="A138" s="68"/>
    </row>
    <row r="139" spans="1:1">
      <c r="A139" s="68"/>
    </row>
    <row r="140" spans="1:1">
      <c r="A140" s="68"/>
    </row>
    <row r="141" spans="1:1">
      <c r="A141" s="68"/>
    </row>
    <row r="142" spans="1:1">
      <c r="A142" s="68"/>
    </row>
    <row r="143" spans="1:1">
      <c r="A143" s="68"/>
    </row>
    <row r="144" spans="1:1">
      <c r="A144" s="68"/>
    </row>
    <row r="145" spans="1:1">
      <c r="A145" s="68"/>
    </row>
    <row r="146" spans="1:1">
      <c r="A146" s="68"/>
    </row>
    <row r="147" spans="1:1">
      <c r="A147" s="68"/>
    </row>
    <row r="148" spans="1:1">
      <c r="A148" s="68"/>
    </row>
    <row r="149" spans="1:1">
      <c r="A149" s="68"/>
    </row>
    <row r="150" spans="1:1">
      <c r="A150" s="68"/>
    </row>
    <row r="151" spans="1:1">
      <c r="A151" s="68"/>
    </row>
    <row r="152" spans="1:1">
      <c r="A152" s="68"/>
    </row>
    <row r="153" spans="1:1">
      <c r="A153" s="68"/>
    </row>
    <row r="154" spans="1:1">
      <c r="A154" s="68"/>
    </row>
    <row r="155" spans="1:1">
      <c r="A155" s="68"/>
    </row>
    <row r="156" spans="1:1">
      <c r="A156" s="68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  <row r="257" spans="1:1">
      <c r="A257" s="49"/>
    </row>
    <row r="258" spans="1:1">
      <c r="A258" s="49"/>
    </row>
    <row r="259" spans="1:1">
      <c r="A259" s="49"/>
    </row>
    <row r="260" spans="1:1">
      <c r="A260" s="49"/>
    </row>
    <row r="261" spans="1:1">
      <c r="A261" s="49"/>
    </row>
    <row r="262" spans="1:1">
      <c r="A262" s="49"/>
    </row>
    <row r="263" spans="1:1">
      <c r="A263" s="49"/>
    </row>
    <row r="264" spans="1:1">
      <c r="A264" s="49"/>
    </row>
    <row r="265" spans="1:1">
      <c r="A265" s="49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49"/>
    </row>
    <row r="271" spans="1:1">
      <c r="A271" s="49"/>
    </row>
    <row r="272" spans="1:1">
      <c r="A272" s="49"/>
    </row>
    <row r="273" spans="1:1">
      <c r="A273" s="49"/>
    </row>
    <row r="274" spans="1:1">
      <c r="A274" s="49"/>
    </row>
    <row r="275" spans="1:1">
      <c r="A275" s="49"/>
    </row>
    <row r="276" spans="1:1">
      <c r="A276" s="49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49"/>
    </row>
    <row r="282" spans="1:1">
      <c r="A282" s="49"/>
    </row>
    <row r="283" spans="1:1">
      <c r="A283" s="49"/>
    </row>
    <row r="284" spans="1:1">
      <c r="A284" s="49"/>
    </row>
    <row r="285" spans="1:1">
      <c r="A285" s="49"/>
    </row>
    <row r="286" spans="1:1">
      <c r="A286" s="49"/>
    </row>
    <row r="287" spans="1:1">
      <c r="A287" s="49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49"/>
    </row>
    <row r="293" spans="1:1">
      <c r="A293" s="49"/>
    </row>
    <row r="294" spans="1:1">
      <c r="A294" s="49"/>
    </row>
    <row r="295" spans="1:1">
      <c r="A295" s="49"/>
    </row>
    <row r="296" spans="1:1">
      <c r="A296" s="49"/>
    </row>
    <row r="297" spans="1:1">
      <c r="A297" s="49"/>
    </row>
    <row r="298" spans="1:1">
      <c r="A298" s="49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49"/>
    </row>
    <row r="304" spans="1:1">
      <c r="A304" s="49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</sheetData>
  <mergeCells count="10">
    <mergeCell ref="C98:D98"/>
    <mergeCell ref="F98:H98"/>
    <mergeCell ref="C97:D97"/>
    <mergeCell ref="F97:H97"/>
    <mergeCell ref="A2:I2"/>
    <mergeCell ref="C4:D4"/>
    <mergeCell ref="E4:I4"/>
    <mergeCell ref="B4:B5"/>
    <mergeCell ref="A4:A5"/>
    <mergeCell ref="A7:I7"/>
  </mergeCells>
  <phoneticPr fontId="0" type="noConversion"/>
  <pageMargins left="0.39370078740157483" right="0.15748031496062992" top="0.19685039370078741" bottom="0.19685039370078741" header="0.19685039370078741" footer="0.11811023622047245"/>
  <pageSetup paperSize="9" scale="55" orientation="landscape" verticalDpi="300" r:id="rId1"/>
  <headerFooter alignWithMargins="0"/>
  <ignoredErrors>
    <ignoredError sqref="H88 H90 G74:G77 G19:G21 G69:G71 G45:G47 G10:G18 G67 H53:H58 G59:G65 H9:H21 H59:H80 G53:G58 H83:H84 F88:G88 G85:G87 H85:H87 C88:E88 G22:G44 H22:H52 H91:H9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64"/>
  <sheetViews>
    <sheetView view="pageBreakPreview" zoomScaleNormal="100" zoomScaleSheetLayoutView="100" workbookViewId="0">
      <selection activeCell="M8" sqref="M8"/>
    </sheetView>
  </sheetViews>
  <sheetFormatPr defaultRowHeight="18.75"/>
  <cols>
    <col min="1" max="1" width="56.140625" style="32" customWidth="1"/>
    <col min="2" max="2" width="12.85546875" style="46" customWidth="1"/>
    <col min="3" max="3" width="15.7109375" style="46" customWidth="1"/>
    <col min="4" max="4" width="18" style="46" customWidth="1"/>
    <col min="5" max="5" width="16.7109375" style="46" customWidth="1"/>
    <col min="6" max="6" width="17" style="46" customWidth="1"/>
    <col min="7" max="7" width="16.5703125" style="46" customWidth="1"/>
    <col min="8" max="16384" width="9.140625" style="32"/>
  </cols>
  <sheetData>
    <row r="1" spans="1:7">
      <c r="A1" s="348"/>
      <c r="B1" s="340"/>
      <c r="C1" s="340"/>
      <c r="D1" s="340"/>
      <c r="E1" s="340"/>
      <c r="F1" s="340"/>
      <c r="G1" s="340"/>
    </row>
    <row r="2" spans="1:7">
      <c r="A2" s="482" t="s">
        <v>432</v>
      </c>
      <c r="B2" s="482"/>
      <c r="C2" s="482"/>
      <c r="D2" s="482"/>
      <c r="E2" s="482"/>
      <c r="F2" s="482"/>
      <c r="G2" s="482"/>
    </row>
    <row r="3" spans="1:7">
      <c r="A3" s="347"/>
      <c r="B3" s="223"/>
      <c r="C3" s="223"/>
      <c r="D3" s="347"/>
      <c r="E3" s="347"/>
      <c r="F3" s="347"/>
      <c r="G3" s="223"/>
    </row>
    <row r="4" spans="1:7" ht="73.5" customHeight="1">
      <c r="A4" s="409" t="s">
        <v>163</v>
      </c>
      <c r="B4" s="410" t="s">
        <v>18</v>
      </c>
      <c r="C4" s="410" t="s">
        <v>459</v>
      </c>
      <c r="D4" s="410" t="s">
        <v>460</v>
      </c>
      <c r="E4" s="410" t="s">
        <v>461</v>
      </c>
      <c r="F4" s="410" t="s">
        <v>414</v>
      </c>
      <c r="G4" s="411" t="s">
        <v>440</v>
      </c>
    </row>
    <row r="5" spans="1:7" ht="23.25" customHeight="1">
      <c r="A5" s="284">
        <v>1</v>
      </c>
      <c r="B5" s="412">
        <v>2</v>
      </c>
      <c r="C5" s="412">
        <v>3</v>
      </c>
      <c r="D5" s="412">
        <v>4</v>
      </c>
      <c r="E5" s="412">
        <v>5</v>
      </c>
      <c r="F5" s="412">
        <v>6</v>
      </c>
      <c r="G5" s="412">
        <v>7</v>
      </c>
    </row>
    <row r="6" spans="1:7" ht="63.75" customHeight="1">
      <c r="A6" s="290" t="s">
        <v>410</v>
      </c>
      <c r="B6" s="413">
        <v>1018</v>
      </c>
      <c r="C6" s="330">
        <f>SUM(C7:C18)</f>
        <v>209</v>
      </c>
      <c r="D6" s="330">
        <f>SUM(D7:D18)</f>
        <v>186</v>
      </c>
      <c r="E6" s="330">
        <f>SUM(E7:E18)</f>
        <v>144</v>
      </c>
      <c r="F6" s="330">
        <f>E6-D6</f>
        <v>-42</v>
      </c>
      <c r="G6" s="414">
        <f>(E6/D6)*100</f>
        <v>77.41935483870968</v>
      </c>
    </row>
    <row r="7" spans="1:7" ht="29.25" customHeight="1">
      <c r="A7" s="415" t="s">
        <v>546</v>
      </c>
      <c r="B7" s="284"/>
      <c r="C7" s="331">
        <v>18</v>
      </c>
      <c r="D7" s="331">
        <v>29</v>
      </c>
      <c r="E7" s="331">
        <v>12</v>
      </c>
      <c r="F7" s="331">
        <f t="shared" ref="F7:F17" si="0">E7-D7</f>
        <v>-17</v>
      </c>
      <c r="G7" s="296">
        <f t="shared" ref="G7:G16" si="1">(E7/D7)*100</f>
        <v>41.379310344827587</v>
      </c>
    </row>
    <row r="8" spans="1:7" ht="24.95" customHeight="1">
      <c r="A8" s="291" t="s">
        <v>488</v>
      </c>
      <c r="B8" s="284"/>
      <c r="C8" s="331">
        <v>12</v>
      </c>
      <c r="D8" s="331">
        <v>6</v>
      </c>
      <c r="E8" s="331">
        <v>1</v>
      </c>
      <c r="F8" s="331">
        <f t="shared" si="0"/>
        <v>-5</v>
      </c>
      <c r="G8" s="296">
        <f t="shared" si="1"/>
        <v>16.666666666666664</v>
      </c>
    </row>
    <row r="9" spans="1:7" ht="24.95" customHeight="1">
      <c r="A9" s="291" t="s">
        <v>540</v>
      </c>
      <c r="B9" s="284"/>
      <c r="C9" s="331">
        <v>18</v>
      </c>
      <c r="D9" s="331">
        <v>3</v>
      </c>
      <c r="E9" s="331">
        <v>32</v>
      </c>
      <c r="F9" s="331">
        <f t="shared" si="0"/>
        <v>29</v>
      </c>
      <c r="G9" s="296">
        <f t="shared" si="1"/>
        <v>1066.6666666666665</v>
      </c>
    </row>
    <row r="10" spans="1:7" ht="24.95" customHeight="1">
      <c r="A10" s="291" t="s">
        <v>489</v>
      </c>
      <c r="B10" s="284"/>
      <c r="C10" s="331">
        <v>3</v>
      </c>
      <c r="D10" s="331">
        <v>4</v>
      </c>
      <c r="E10" s="331"/>
      <c r="F10" s="331">
        <f t="shared" si="0"/>
        <v>-4</v>
      </c>
      <c r="G10" s="296">
        <f t="shared" si="1"/>
        <v>0</v>
      </c>
    </row>
    <row r="11" spans="1:7" ht="24.95" customHeight="1">
      <c r="A11" s="291" t="s">
        <v>505</v>
      </c>
      <c r="B11" s="284"/>
      <c r="C11" s="331">
        <v>12</v>
      </c>
      <c r="D11" s="331">
        <v>14</v>
      </c>
      <c r="E11" s="331">
        <v>13</v>
      </c>
      <c r="F11" s="331">
        <f t="shared" si="0"/>
        <v>-1</v>
      </c>
      <c r="G11" s="296">
        <f t="shared" si="1"/>
        <v>92.857142857142861</v>
      </c>
    </row>
    <row r="12" spans="1:7" ht="24.95" customHeight="1">
      <c r="A12" s="291" t="s">
        <v>490</v>
      </c>
      <c r="B12" s="284"/>
      <c r="C12" s="331">
        <v>20</v>
      </c>
      <c r="D12" s="331">
        <v>29</v>
      </c>
      <c r="E12" s="331">
        <v>34</v>
      </c>
      <c r="F12" s="331">
        <f t="shared" si="0"/>
        <v>5</v>
      </c>
      <c r="G12" s="296">
        <f t="shared" si="1"/>
        <v>117.24137931034481</v>
      </c>
    </row>
    <row r="13" spans="1:7" ht="24.95" customHeight="1">
      <c r="A13" s="291" t="s">
        <v>491</v>
      </c>
      <c r="B13" s="284"/>
      <c r="C13" s="331">
        <v>12</v>
      </c>
      <c r="D13" s="331">
        <v>4</v>
      </c>
      <c r="E13" s="331">
        <v>7</v>
      </c>
      <c r="F13" s="331">
        <f t="shared" si="0"/>
        <v>3</v>
      </c>
      <c r="G13" s="296">
        <f t="shared" si="1"/>
        <v>175</v>
      </c>
    </row>
    <row r="14" spans="1:7" ht="24.95" customHeight="1">
      <c r="A14" s="291" t="s">
        <v>492</v>
      </c>
      <c r="B14" s="284"/>
      <c r="C14" s="331">
        <v>1</v>
      </c>
      <c r="D14" s="331">
        <v>3</v>
      </c>
      <c r="E14" s="331">
        <v>0.7</v>
      </c>
      <c r="F14" s="331">
        <f t="shared" si="0"/>
        <v>-2.2999999999999998</v>
      </c>
      <c r="G14" s="296">
        <f t="shared" si="1"/>
        <v>23.333333333333332</v>
      </c>
    </row>
    <row r="15" spans="1:7" ht="24.95" customHeight="1">
      <c r="A15" s="291" t="s">
        <v>493</v>
      </c>
      <c r="B15" s="284"/>
      <c r="C15" s="331">
        <v>39</v>
      </c>
      <c r="D15" s="331">
        <v>39</v>
      </c>
      <c r="E15" s="331">
        <v>22.3</v>
      </c>
      <c r="F15" s="331">
        <f t="shared" si="0"/>
        <v>-16.7</v>
      </c>
      <c r="G15" s="296">
        <f t="shared" si="1"/>
        <v>57.179487179487175</v>
      </c>
    </row>
    <row r="16" spans="1:7" ht="24.95" customHeight="1">
      <c r="A16" s="292" t="s">
        <v>534</v>
      </c>
      <c r="B16" s="284"/>
      <c r="C16" s="331">
        <v>74</v>
      </c>
      <c r="D16" s="331">
        <v>49</v>
      </c>
      <c r="E16" s="331">
        <v>16</v>
      </c>
      <c r="F16" s="331">
        <f t="shared" si="0"/>
        <v>-33</v>
      </c>
      <c r="G16" s="296">
        <f t="shared" si="1"/>
        <v>32.653061224489797</v>
      </c>
    </row>
    <row r="17" spans="1:7" ht="24.95" customHeight="1">
      <c r="A17" s="221" t="s">
        <v>494</v>
      </c>
      <c r="B17" s="284"/>
      <c r="C17" s="331">
        <v>0</v>
      </c>
      <c r="D17" s="331">
        <v>4</v>
      </c>
      <c r="E17" s="331">
        <v>6</v>
      </c>
      <c r="F17" s="331">
        <f t="shared" si="0"/>
        <v>2</v>
      </c>
      <c r="G17" s="296">
        <f t="shared" ref="G17" si="2">(E17/D17)*100</f>
        <v>150</v>
      </c>
    </row>
    <row r="18" spans="1:7" ht="24.95" customHeight="1">
      <c r="A18" s="293" t="s">
        <v>495</v>
      </c>
      <c r="B18" s="284"/>
      <c r="C18" s="331">
        <v>0</v>
      </c>
      <c r="D18" s="331">
        <v>2</v>
      </c>
      <c r="E18" s="331"/>
      <c r="F18" s="331">
        <f>E18-D18</f>
        <v>-2</v>
      </c>
      <c r="G18" s="296">
        <f t="shared" ref="G18:G39" si="3">(E18/D18)*100</f>
        <v>0</v>
      </c>
    </row>
    <row r="19" spans="1:7" s="38" customFormat="1" ht="45" customHeight="1">
      <c r="A19" s="290" t="s">
        <v>411</v>
      </c>
      <c r="B19" s="294">
        <v>1051</v>
      </c>
      <c r="C19" s="330">
        <f>SUM(C20:C29)</f>
        <v>68</v>
      </c>
      <c r="D19" s="330">
        <f>SUM(D20:D29)</f>
        <v>81</v>
      </c>
      <c r="E19" s="330">
        <f>SUM(E20:E29)</f>
        <v>74</v>
      </c>
      <c r="F19" s="330">
        <f t="shared" ref="F19:F33" si="4">E19-D19</f>
        <v>-7</v>
      </c>
      <c r="G19" s="414">
        <f t="shared" si="3"/>
        <v>91.358024691358025</v>
      </c>
    </row>
    <row r="20" spans="1:7" s="38" customFormat="1" ht="24.95" customHeight="1">
      <c r="A20" s="292" t="s">
        <v>496</v>
      </c>
      <c r="B20" s="285"/>
      <c r="C20" s="332">
        <v>13</v>
      </c>
      <c r="D20" s="331">
        <v>14</v>
      </c>
      <c r="E20" s="331">
        <v>27</v>
      </c>
      <c r="F20" s="331">
        <f t="shared" si="4"/>
        <v>13</v>
      </c>
      <c r="G20" s="296">
        <f>(E20/D20)*100</f>
        <v>192.85714285714286</v>
      </c>
    </row>
    <row r="21" spans="1:7" s="38" customFormat="1" ht="24.95" customHeight="1">
      <c r="A21" s="292" t="s">
        <v>497</v>
      </c>
      <c r="B21" s="285"/>
      <c r="C21" s="332">
        <v>9</v>
      </c>
      <c r="D21" s="331">
        <v>10</v>
      </c>
      <c r="E21" s="331">
        <v>6</v>
      </c>
      <c r="F21" s="331">
        <f t="shared" si="4"/>
        <v>-4</v>
      </c>
      <c r="G21" s="296">
        <f t="shared" si="3"/>
        <v>60</v>
      </c>
    </row>
    <row r="22" spans="1:7" s="38" customFormat="1" ht="24.95" customHeight="1">
      <c r="A22" s="292" t="s">
        <v>498</v>
      </c>
      <c r="B22" s="285"/>
      <c r="C22" s="332">
        <v>1</v>
      </c>
      <c r="D22" s="331">
        <v>2</v>
      </c>
      <c r="E22" s="331">
        <v>0.5</v>
      </c>
      <c r="F22" s="331">
        <f t="shared" si="4"/>
        <v>-1.5</v>
      </c>
      <c r="G22" s="296">
        <f t="shared" si="3"/>
        <v>25</v>
      </c>
    </row>
    <row r="23" spans="1:7" s="38" customFormat="1" ht="29.25" customHeight="1">
      <c r="A23" s="292" t="s">
        <v>537</v>
      </c>
      <c r="B23" s="285"/>
      <c r="C23" s="332">
        <v>17</v>
      </c>
      <c r="D23" s="331">
        <v>27</v>
      </c>
      <c r="E23" s="331">
        <v>17</v>
      </c>
      <c r="F23" s="331">
        <f t="shared" si="4"/>
        <v>-10</v>
      </c>
      <c r="G23" s="296">
        <f t="shared" si="3"/>
        <v>62.962962962962962</v>
      </c>
    </row>
    <row r="24" spans="1:7" s="38" customFormat="1" ht="24.95" customHeight="1">
      <c r="A24" s="292" t="s">
        <v>499</v>
      </c>
      <c r="B24" s="285"/>
      <c r="C24" s="332">
        <v>6</v>
      </c>
      <c r="D24" s="331">
        <v>11</v>
      </c>
      <c r="E24" s="331">
        <v>3</v>
      </c>
      <c r="F24" s="331">
        <f t="shared" si="4"/>
        <v>-8</v>
      </c>
      <c r="G24" s="296">
        <f t="shared" si="3"/>
        <v>27.27272727272727</v>
      </c>
    </row>
    <row r="25" spans="1:7" s="38" customFormat="1" ht="24.95" customHeight="1">
      <c r="A25" s="292" t="s">
        <v>500</v>
      </c>
      <c r="B25" s="285"/>
      <c r="C25" s="332">
        <v>10</v>
      </c>
      <c r="D25" s="331">
        <v>9</v>
      </c>
      <c r="E25" s="331">
        <v>6</v>
      </c>
      <c r="F25" s="331">
        <f t="shared" si="4"/>
        <v>-3</v>
      </c>
      <c r="G25" s="296">
        <f t="shared" si="3"/>
        <v>66.666666666666657</v>
      </c>
    </row>
    <row r="26" spans="1:7" s="38" customFormat="1" ht="24.95" customHeight="1">
      <c r="A26" s="292" t="s">
        <v>501</v>
      </c>
      <c r="B26" s="285"/>
      <c r="C26" s="332">
        <v>2</v>
      </c>
      <c r="D26" s="331">
        <v>3</v>
      </c>
      <c r="E26" s="331">
        <v>2</v>
      </c>
      <c r="F26" s="331">
        <f t="shared" si="4"/>
        <v>-1</v>
      </c>
      <c r="G26" s="296">
        <f t="shared" si="3"/>
        <v>66.666666666666657</v>
      </c>
    </row>
    <row r="27" spans="1:7" s="38" customFormat="1" ht="24.95" customHeight="1">
      <c r="A27" s="292" t="s">
        <v>533</v>
      </c>
      <c r="B27" s="285"/>
      <c r="C27" s="332">
        <v>10</v>
      </c>
      <c r="D27" s="331">
        <v>2</v>
      </c>
      <c r="E27" s="331">
        <v>2.5</v>
      </c>
      <c r="F27" s="331">
        <f t="shared" si="4"/>
        <v>0.5</v>
      </c>
      <c r="G27" s="296">
        <f t="shared" si="3"/>
        <v>125</v>
      </c>
    </row>
    <row r="28" spans="1:7" s="38" customFormat="1" ht="24.95" customHeight="1">
      <c r="A28" s="292" t="s">
        <v>547</v>
      </c>
      <c r="B28" s="285"/>
      <c r="C28" s="332">
        <v>0</v>
      </c>
      <c r="D28" s="331">
        <v>3</v>
      </c>
      <c r="E28" s="331">
        <v>6</v>
      </c>
      <c r="F28" s="331">
        <f t="shared" si="4"/>
        <v>3</v>
      </c>
      <c r="G28" s="296">
        <f t="shared" si="3"/>
        <v>200</v>
      </c>
    </row>
    <row r="29" spans="1:7" s="38" customFormat="1" ht="24.95" customHeight="1">
      <c r="A29" s="292" t="s">
        <v>502</v>
      </c>
      <c r="B29" s="285"/>
      <c r="C29" s="332">
        <v>0</v>
      </c>
      <c r="D29" s="331">
        <v>0</v>
      </c>
      <c r="E29" s="331">
        <v>4</v>
      </c>
      <c r="F29" s="331">
        <f t="shared" si="4"/>
        <v>4</v>
      </c>
      <c r="G29" s="296"/>
    </row>
    <row r="30" spans="1:7" s="38" customFormat="1" ht="39" customHeight="1">
      <c r="A30" s="290" t="s">
        <v>412</v>
      </c>
      <c r="B30" s="294">
        <v>1086</v>
      </c>
      <c r="C30" s="330">
        <f>SUM(C33:C33)</f>
        <v>8</v>
      </c>
      <c r="D30" s="330">
        <f>SUM(D31:D32)</f>
        <v>4</v>
      </c>
      <c r="E30" s="330">
        <f>SUM(E31:E32)</f>
        <v>84</v>
      </c>
      <c r="F30" s="330">
        <f t="shared" si="4"/>
        <v>80</v>
      </c>
      <c r="G30" s="414">
        <f t="shared" si="3"/>
        <v>2100</v>
      </c>
    </row>
    <row r="31" spans="1:7" s="38" customFormat="1" ht="24.95" customHeight="1">
      <c r="A31" s="292" t="s">
        <v>504</v>
      </c>
      <c r="B31" s="294"/>
      <c r="C31" s="330"/>
      <c r="D31" s="330">
        <v>0</v>
      </c>
      <c r="E31" s="331">
        <v>45</v>
      </c>
      <c r="F31" s="331">
        <f t="shared" si="4"/>
        <v>45</v>
      </c>
      <c r="G31" s="295" t="e">
        <f t="shared" si="3"/>
        <v>#DIV/0!</v>
      </c>
    </row>
    <row r="32" spans="1:7" s="38" customFormat="1" ht="24.95" customHeight="1">
      <c r="A32" s="297" t="s">
        <v>535</v>
      </c>
      <c r="B32" s="294"/>
      <c r="C32" s="330"/>
      <c r="D32" s="331">
        <v>4</v>
      </c>
      <c r="E32" s="331">
        <v>39</v>
      </c>
      <c r="F32" s="331">
        <f t="shared" si="4"/>
        <v>35</v>
      </c>
      <c r="G32" s="295">
        <f t="shared" si="3"/>
        <v>975</v>
      </c>
    </row>
    <row r="33" spans="1:8" s="38" customFormat="1" ht="24.95" customHeight="1">
      <c r="A33" s="222" t="s">
        <v>506</v>
      </c>
      <c r="B33" s="294"/>
      <c r="C33" s="332">
        <v>8</v>
      </c>
      <c r="D33" s="331">
        <v>0</v>
      </c>
      <c r="E33" s="331"/>
      <c r="F33" s="330">
        <f t="shared" si="4"/>
        <v>0</v>
      </c>
      <c r="G33" s="295" t="e">
        <f t="shared" si="3"/>
        <v>#DIV/0!</v>
      </c>
    </row>
    <row r="34" spans="1:8" s="38" customFormat="1" ht="41.25" customHeight="1">
      <c r="A34" s="290" t="s">
        <v>213</v>
      </c>
      <c r="B34" s="294">
        <v>1073</v>
      </c>
      <c r="C34" s="330">
        <f t="shared" ref="C34:D34" si="5">SUM(C35:C37)</f>
        <v>5</v>
      </c>
      <c r="D34" s="330">
        <f t="shared" si="5"/>
        <v>7</v>
      </c>
      <c r="E34" s="330">
        <f>SUM(E35:E37)</f>
        <v>15</v>
      </c>
      <c r="F34" s="330">
        <f>E34-D34</f>
        <v>8</v>
      </c>
      <c r="G34" s="414">
        <f>(E34/D34)*100</f>
        <v>214.28571428571428</v>
      </c>
    </row>
    <row r="35" spans="1:8" s="38" customFormat="1" ht="24.95" customHeight="1">
      <c r="A35" s="292" t="s">
        <v>503</v>
      </c>
      <c r="B35" s="298"/>
      <c r="C35" s="330">
        <v>0</v>
      </c>
      <c r="D35" s="330">
        <v>0</v>
      </c>
      <c r="E35" s="331">
        <v>6</v>
      </c>
      <c r="F35" s="331">
        <f t="shared" ref="F35:F36" si="6">E35-D35</f>
        <v>6</v>
      </c>
      <c r="G35" s="295" t="e">
        <f t="shared" si="3"/>
        <v>#DIV/0!</v>
      </c>
    </row>
    <row r="36" spans="1:8" s="38" customFormat="1" ht="26.25" customHeight="1">
      <c r="A36" s="292" t="s">
        <v>536</v>
      </c>
      <c r="B36" s="298"/>
      <c r="C36" s="330">
        <v>0</v>
      </c>
      <c r="D36" s="330">
        <v>0</v>
      </c>
      <c r="E36" s="331">
        <v>5</v>
      </c>
      <c r="F36" s="331">
        <f t="shared" si="6"/>
        <v>5</v>
      </c>
      <c r="G36" s="295" t="e">
        <f t="shared" si="3"/>
        <v>#DIV/0!</v>
      </c>
    </row>
    <row r="37" spans="1:8" s="38" customFormat="1" ht="26.25" customHeight="1">
      <c r="A37" s="292" t="s">
        <v>543</v>
      </c>
      <c r="B37" s="298"/>
      <c r="C37" s="332">
        <v>5</v>
      </c>
      <c r="D37" s="331">
        <v>7</v>
      </c>
      <c r="E37" s="331">
        <v>4</v>
      </c>
      <c r="F37" s="331">
        <f>E37-D37</f>
        <v>-3</v>
      </c>
      <c r="G37" s="296">
        <f t="shared" ref="G37:G38" si="7">(E37/D37)*100</f>
        <v>57.142857142857139</v>
      </c>
    </row>
    <row r="38" spans="1:8" s="38" customFormat="1" ht="26.25" customHeight="1">
      <c r="A38" s="299" t="s">
        <v>84</v>
      </c>
      <c r="B38" s="294">
        <v>1130</v>
      </c>
      <c r="C38" s="333">
        <v>0</v>
      </c>
      <c r="D38" s="330">
        <v>0</v>
      </c>
      <c r="E38" s="330">
        <v>8</v>
      </c>
      <c r="F38" s="330">
        <f>E38-D38</f>
        <v>8</v>
      </c>
      <c r="G38" s="300" t="e">
        <f t="shared" si="7"/>
        <v>#DIV/0!</v>
      </c>
    </row>
    <row r="39" spans="1:8" s="38" customFormat="1" ht="33" customHeight="1">
      <c r="A39" s="292" t="s">
        <v>544</v>
      </c>
      <c r="B39" s="298"/>
      <c r="C39" s="332">
        <v>0</v>
      </c>
      <c r="D39" s="331">
        <v>0</v>
      </c>
      <c r="E39" s="331">
        <v>8</v>
      </c>
      <c r="F39" s="331">
        <f>E39-D39</f>
        <v>8</v>
      </c>
      <c r="G39" s="295" t="e">
        <f t="shared" si="3"/>
        <v>#DIV/0!</v>
      </c>
    </row>
    <row r="40" spans="1:8">
      <c r="A40" s="416"/>
      <c r="B40" s="346"/>
      <c r="C40" s="346"/>
      <c r="D40" s="417"/>
      <c r="E40" s="418"/>
      <c r="F40" s="418"/>
      <c r="G40" s="418"/>
    </row>
    <row r="41" spans="1:8" ht="24.75" customHeight="1">
      <c r="A41" s="419" t="s">
        <v>375</v>
      </c>
      <c r="B41" s="420"/>
      <c r="C41" s="483" t="s">
        <v>80</v>
      </c>
      <c r="D41" s="483"/>
      <c r="E41" s="421"/>
      <c r="F41" s="480" t="s">
        <v>509</v>
      </c>
      <c r="G41" s="481"/>
      <c r="H41" s="63"/>
    </row>
    <row r="42" spans="1:8">
      <c r="A42" s="346" t="s">
        <v>377</v>
      </c>
      <c r="B42" s="274"/>
      <c r="C42" s="481" t="s">
        <v>383</v>
      </c>
      <c r="D42" s="481"/>
      <c r="E42" s="274"/>
      <c r="F42" s="479" t="s">
        <v>184</v>
      </c>
      <c r="G42" s="479"/>
      <c r="H42" s="66"/>
    </row>
    <row r="43" spans="1:8">
      <c r="A43" s="416"/>
      <c r="B43" s="346"/>
      <c r="C43" s="346"/>
      <c r="D43" s="417"/>
      <c r="E43" s="418"/>
      <c r="F43" s="418"/>
      <c r="G43" s="418"/>
    </row>
    <row r="44" spans="1:8">
      <c r="A44" s="68"/>
      <c r="B44" s="340"/>
      <c r="C44" s="340"/>
      <c r="D44" s="89"/>
      <c r="E44" s="90"/>
      <c r="F44" s="90"/>
      <c r="G44" s="90"/>
    </row>
    <row r="45" spans="1:8">
      <c r="A45" s="68"/>
      <c r="B45" s="340"/>
      <c r="C45" s="340"/>
      <c r="D45" s="89"/>
      <c r="E45" s="90"/>
      <c r="F45" s="90"/>
      <c r="G45" s="90"/>
    </row>
    <row r="46" spans="1:8">
      <c r="A46" s="68"/>
      <c r="B46" s="340"/>
      <c r="C46" s="340"/>
      <c r="D46" s="89"/>
      <c r="E46" s="90"/>
      <c r="F46" s="90"/>
      <c r="G46" s="90"/>
    </row>
    <row r="47" spans="1:8">
      <c r="A47" s="68"/>
      <c r="B47" s="340"/>
      <c r="C47" s="340"/>
      <c r="D47" s="89"/>
      <c r="E47" s="90"/>
      <c r="F47" s="90"/>
      <c r="G47" s="90"/>
    </row>
    <row r="48" spans="1:8">
      <c r="A48" s="68"/>
      <c r="B48" s="340"/>
      <c r="C48" s="340"/>
      <c r="D48" s="89"/>
      <c r="E48" s="90"/>
      <c r="F48" s="90"/>
      <c r="G48" s="90"/>
    </row>
    <row r="49" spans="1:7">
      <c r="A49" s="68"/>
      <c r="B49" s="340"/>
      <c r="C49" s="340"/>
      <c r="D49" s="89"/>
      <c r="E49" s="90"/>
      <c r="F49" s="90"/>
      <c r="G49" s="90"/>
    </row>
    <row r="50" spans="1:7">
      <c r="A50" s="68"/>
      <c r="B50" s="340"/>
      <c r="C50" s="340"/>
      <c r="D50" s="89"/>
      <c r="E50" s="90"/>
      <c r="F50" s="90"/>
      <c r="G50" s="90"/>
    </row>
    <row r="51" spans="1:7">
      <c r="A51" s="68"/>
      <c r="B51" s="340"/>
      <c r="C51" s="340"/>
      <c r="D51" s="89"/>
      <c r="E51" s="90"/>
      <c r="F51" s="90"/>
      <c r="G51" s="90"/>
    </row>
    <row r="52" spans="1:7">
      <c r="A52" s="68"/>
      <c r="B52" s="340"/>
      <c r="C52" s="340"/>
      <c r="D52" s="89"/>
      <c r="E52" s="90"/>
      <c r="F52" s="90"/>
      <c r="G52" s="90"/>
    </row>
    <row r="53" spans="1:7">
      <c r="A53" s="68"/>
      <c r="B53" s="340"/>
      <c r="C53" s="340"/>
      <c r="D53" s="89"/>
      <c r="E53" s="90"/>
      <c r="F53" s="90"/>
      <c r="G53" s="90"/>
    </row>
    <row r="54" spans="1:7">
      <c r="A54" s="68"/>
      <c r="B54" s="340"/>
      <c r="C54" s="340"/>
      <c r="D54" s="89"/>
      <c r="E54" s="90"/>
      <c r="F54" s="90"/>
      <c r="G54" s="90"/>
    </row>
    <row r="55" spans="1:7">
      <c r="A55" s="68"/>
      <c r="B55" s="340"/>
      <c r="C55" s="340"/>
      <c r="D55" s="89"/>
      <c r="E55" s="90"/>
      <c r="F55" s="90"/>
      <c r="G55" s="90"/>
    </row>
    <row r="56" spans="1:7">
      <c r="A56" s="68"/>
      <c r="B56" s="340"/>
      <c r="C56" s="340"/>
      <c r="D56" s="89"/>
      <c r="E56" s="90"/>
      <c r="F56" s="90"/>
      <c r="G56" s="90"/>
    </row>
    <row r="57" spans="1:7">
      <c r="A57" s="68"/>
      <c r="B57" s="340"/>
      <c r="C57" s="340"/>
      <c r="D57" s="89"/>
      <c r="E57" s="90"/>
      <c r="F57" s="90"/>
      <c r="G57" s="90"/>
    </row>
    <row r="58" spans="1:7">
      <c r="A58" s="68"/>
      <c r="B58" s="340"/>
      <c r="C58" s="340"/>
      <c r="D58" s="89"/>
      <c r="E58" s="90"/>
      <c r="F58" s="90"/>
      <c r="G58" s="90"/>
    </row>
    <row r="59" spans="1:7">
      <c r="A59" s="68"/>
      <c r="B59" s="340"/>
      <c r="C59" s="340"/>
      <c r="D59" s="89"/>
      <c r="E59" s="90"/>
      <c r="F59" s="90"/>
      <c r="G59" s="90"/>
    </row>
    <row r="60" spans="1:7">
      <c r="A60" s="68"/>
      <c r="B60" s="340"/>
      <c r="C60" s="340"/>
      <c r="D60" s="89"/>
      <c r="E60" s="90"/>
      <c r="F60" s="90"/>
      <c r="G60" s="90"/>
    </row>
    <row r="61" spans="1:7">
      <c r="A61" s="68"/>
      <c r="B61" s="340"/>
      <c r="C61" s="340"/>
      <c r="D61" s="89"/>
      <c r="E61" s="90"/>
      <c r="F61" s="90"/>
      <c r="G61" s="90"/>
    </row>
    <row r="62" spans="1:7">
      <c r="A62" s="68"/>
      <c r="B62" s="340"/>
      <c r="C62" s="340"/>
      <c r="D62" s="89"/>
      <c r="E62" s="90"/>
      <c r="F62" s="90"/>
      <c r="G62" s="90"/>
    </row>
    <row r="63" spans="1:7">
      <c r="A63" s="68"/>
      <c r="B63" s="340"/>
      <c r="C63" s="340"/>
      <c r="D63" s="89"/>
      <c r="E63" s="90"/>
      <c r="F63" s="90"/>
      <c r="G63" s="90"/>
    </row>
    <row r="64" spans="1:7">
      <c r="A64" s="68"/>
      <c r="B64" s="340"/>
      <c r="C64" s="340"/>
      <c r="D64" s="89"/>
      <c r="E64" s="90"/>
      <c r="F64" s="90"/>
      <c r="G64" s="90"/>
    </row>
    <row r="65" spans="1:7">
      <c r="A65" s="82"/>
      <c r="B65" s="83"/>
      <c r="C65" s="83"/>
      <c r="D65" s="84"/>
      <c r="E65" s="85"/>
      <c r="F65" s="85"/>
      <c r="G65" s="85"/>
    </row>
    <row r="66" spans="1:7">
      <c r="A66" s="82"/>
      <c r="B66" s="83"/>
      <c r="C66" s="83"/>
      <c r="D66" s="84"/>
      <c r="E66" s="85"/>
      <c r="F66" s="85"/>
      <c r="G66" s="85"/>
    </row>
    <row r="67" spans="1:7">
      <c r="A67" s="82"/>
      <c r="B67" s="83"/>
      <c r="C67" s="83"/>
      <c r="D67" s="84"/>
      <c r="E67" s="85"/>
      <c r="F67" s="85"/>
      <c r="G67" s="85"/>
    </row>
    <row r="68" spans="1:7">
      <c r="A68" s="82"/>
      <c r="B68" s="83"/>
      <c r="C68" s="83"/>
      <c r="D68" s="84"/>
      <c r="E68" s="85"/>
      <c r="F68" s="85"/>
      <c r="G68" s="85"/>
    </row>
    <row r="69" spans="1:7">
      <c r="A69" s="82"/>
      <c r="B69" s="83"/>
      <c r="C69" s="83"/>
      <c r="D69" s="84"/>
      <c r="E69" s="85"/>
      <c r="F69" s="85"/>
      <c r="G69" s="85"/>
    </row>
    <row r="70" spans="1:7">
      <c r="A70" s="82"/>
      <c r="B70" s="83"/>
      <c r="C70" s="83"/>
      <c r="D70" s="84"/>
      <c r="E70" s="85"/>
      <c r="F70" s="85"/>
      <c r="G70" s="85"/>
    </row>
    <row r="71" spans="1:7">
      <c r="A71" s="82"/>
      <c r="B71" s="83"/>
      <c r="C71" s="83"/>
      <c r="D71" s="84"/>
      <c r="E71" s="85"/>
      <c r="F71" s="85"/>
      <c r="G71" s="85"/>
    </row>
    <row r="72" spans="1:7">
      <c r="A72" s="82"/>
      <c r="B72" s="83"/>
      <c r="C72" s="83"/>
      <c r="D72" s="84"/>
      <c r="E72" s="85"/>
      <c r="F72" s="85"/>
      <c r="G72" s="85"/>
    </row>
    <row r="73" spans="1:7">
      <c r="A73" s="82"/>
      <c r="B73" s="83"/>
      <c r="C73" s="83"/>
      <c r="D73" s="84"/>
      <c r="E73" s="85"/>
      <c r="F73" s="85"/>
      <c r="G73" s="85"/>
    </row>
    <row r="74" spans="1:7">
      <c r="A74" s="82"/>
      <c r="D74" s="89"/>
      <c r="E74" s="90"/>
      <c r="F74" s="90"/>
      <c r="G74" s="90"/>
    </row>
    <row r="75" spans="1:7">
      <c r="A75" s="68"/>
      <c r="D75" s="89"/>
      <c r="E75" s="90"/>
      <c r="F75" s="90"/>
      <c r="G75" s="90"/>
    </row>
    <row r="76" spans="1:7">
      <c r="A76" s="68"/>
      <c r="D76" s="89"/>
      <c r="E76" s="90"/>
      <c r="F76" s="90"/>
      <c r="G76" s="90"/>
    </row>
    <row r="77" spans="1:7">
      <c r="A77" s="68"/>
      <c r="D77" s="89"/>
      <c r="E77" s="90"/>
      <c r="F77" s="90"/>
      <c r="G77" s="90"/>
    </row>
    <row r="78" spans="1:7">
      <c r="A78" s="68"/>
      <c r="D78" s="89"/>
      <c r="E78" s="90"/>
      <c r="F78" s="90"/>
      <c r="G78" s="90"/>
    </row>
    <row r="79" spans="1:7">
      <c r="A79" s="68"/>
      <c r="D79" s="89"/>
      <c r="E79" s="90"/>
      <c r="F79" s="90"/>
      <c r="G79" s="90"/>
    </row>
    <row r="80" spans="1:7">
      <c r="A80" s="68"/>
      <c r="D80" s="89"/>
      <c r="E80" s="90"/>
      <c r="F80" s="90"/>
      <c r="G80" s="90"/>
    </row>
    <row r="81" spans="1:7">
      <c r="A81" s="68"/>
      <c r="D81" s="89"/>
      <c r="E81" s="90"/>
      <c r="F81" s="90"/>
      <c r="G81" s="90"/>
    </row>
    <row r="82" spans="1:7">
      <c r="A82" s="68"/>
      <c r="D82" s="89"/>
      <c r="E82" s="90"/>
      <c r="F82" s="90"/>
      <c r="G82" s="90"/>
    </row>
    <row r="83" spans="1:7">
      <c r="A83" s="68"/>
      <c r="D83" s="89"/>
      <c r="E83" s="90"/>
      <c r="F83" s="90"/>
      <c r="G83" s="90"/>
    </row>
    <row r="84" spans="1:7">
      <c r="A84" s="68"/>
      <c r="D84" s="89"/>
      <c r="E84" s="90"/>
      <c r="F84" s="90"/>
      <c r="G84" s="90"/>
    </row>
    <row r="85" spans="1:7">
      <c r="A85" s="68"/>
      <c r="D85" s="89"/>
      <c r="E85" s="90"/>
      <c r="F85" s="90"/>
      <c r="G85" s="90"/>
    </row>
    <row r="86" spans="1:7">
      <c r="A86" s="68"/>
      <c r="D86" s="89"/>
      <c r="E86" s="90"/>
      <c r="F86" s="90"/>
      <c r="G86" s="90"/>
    </row>
    <row r="87" spans="1:7">
      <c r="A87" s="68"/>
      <c r="D87" s="89"/>
      <c r="E87" s="90"/>
      <c r="F87" s="90"/>
      <c r="G87" s="90"/>
    </row>
    <row r="88" spans="1:7">
      <c r="A88" s="68"/>
      <c r="D88" s="89"/>
      <c r="E88" s="90"/>
      <c r="F88" s="90"/>
      <c r="G88" s="90"/>
    </row>
    <row r="89" spans="1:7">
      <c r="A89" s="68"/>
      <c r="D89" s="89"/>
      <c r="E89" s="90"/>
      <c r="F89" s="90"/>
      <c r="G89" s="90"/>
    </row>
    <row r="90" spans="1:7">
      <c r="A90" s="68"/>
      <c r="D90" s="89"/>
      <c r="E90" s="90"/>
      <c r="F90" s="90"/>
      <c r="G90" s="90"/>
    </row>
    <row r="91" spans="1:7">
      <c r="A91" s="68"/>
      <c r="D91" s="89"/>
      <c r="E91" s="90"/>
      <c r="F91" s="90"/>
      <c r="G91" s="90"/>
    </row>
    <row r="92" spans="1:7">
      <c r="A92" s="68"/>
      <c r="D92" s="89"/>
      <c r="E92" s="90"/>
      <c r="F92" s="90"/>
      <c r="G92" s="90"/>
    </row>
    <row r="93" spans="1:7">
      <c r="A93" s="68"/>
      <c r="D93" s="89"/>
      <c r="E93" s="90"/>
      <c r="F93" s="90"/>
      <c r="G93" s="90"/>
    </row>
    <row r="94" spans="1:7">
      <c r="A94" s="68"/>
      <c r="D94" s="89"/>
      <c r="E94" s="90"/>
      <c r="F94" s="90"/>
      <c r="G94" s="90"/>
    </row>
    <row r="95" spans="1:7">
      <c r="A95" s="68"/>
      <c r="D95" s="89"/>
      <c r="E95" s="90"/>
      <c r="F95" s="90"/>
      <c r="G95" s="90"/>
    </row>
    <row r="96" spans="1:7">
      <c r="A96" s="68"/>
      <c r="D96" s="89"/>
      <c r="E96" s="90"/>
      <c r="F96" s="90"/>
      <c r="G96" s="90"/>
    </row>
    <row r="97" spans="1:1">
      <c r="A97" s="68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  <row r="257" spans="1:1">
      <c r="A257" s="49"/>
    </row>
    <row r="258" spans="1:1">
      <c r="A258" s="49"/>
    </row>
    <row r="259" spans="1:1">
      <c r="A259" s="49"/>
    </row>
    <row r="260" spans="1:1">
      <c r="A260" s="49"/>
    </row>
    <row r="261" spans="1:1">
      <c r="A261" s="49"/>
    </row>
    <row r="262" spans="1:1">
      <c r="A262" s="49"/>
    </row>
    <row r="263" spans="1:1">
      <c r="A263" s="49"/>
    </row>
    <row r="264" spans="1:1">
      <c r="A264" s="49"/>
    </row>
  </sheetData>
  <mergeCells count="5">
    <mergeCell ref="F42:G42"/>
    <mergeCell ref="F41:G41"/>
    <mergeCell ref="A2:G2"/>
    <mergeCell ref="C41:D41"/>
    <mergeCell ref="C42:D4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45" activePane="bottomRight" state="frozen"/>
      <selection pane="topRight" activeCell="C1" sqref="C1"/>
      <selection pane="bottomLeft" activeCell="A5" sqref="A5"/>
      <selection pane="bottomRight" activeCell="E45" sqref="E45"/>
    </sheetView>
  </sheetViews>
  <sheetFormatPr defaultRowHeight="18.75"/>
  <cols>
    <col min="1" max="1" width="85" style="93" customWidth="1"/>
    <col min="2" max="2" width="15.28515625" style="94" customWidth="1"/>
    <col min="3" max="7" width="18.7109375" style="94" customWidth="1"/>
    <col min="8" max="8" width="15" style="94" customWidth="1"/>
    <col min="9" max="9" width="10" style="93" customWidth="1"/>
    <col min="10" max="10" width="9.5703125" style="93" customWidth="1"/>
    <col min="11" max="16384" width="9.140625" style="93"/>
  </cols>
  <sheetData>
    <row r="1" spans="1:8">
      <c r="H1" s="95" t="s">
        <v>359</v>
      </c>
    </row>
    <row r="2" spans="1:8" ht="22.5">
      <c r="A2" s="484" t="s">
        <v>108</v>
      </c>
      <c r="B2" s="484"/>
      <c r="C2" s="484"/>
      <c r="D2" s="484"/>
      <c r="E2" s="484"/>
      <c r="F2" s="484"/>
      <c r="G2" s="484"/>
      <c r="H2" s="484"/>
    </row>
    <row r="3" spans="1:8">
      <c r="A3" s="491" t="s">
        <v>385</v>
      </c>
      <c r="B3" s="491"/>
      <c r="C3" s="491"/>
      <c r="D3" s="491"/>
      <c r="E3" s="491"/>
      <c r="F3" s="491"/>
      <c r="G3" s="491"/>
      <c r="H3" s="491"/>
    </row>
    <row r="4" spans="1:8" ht="52.5" customHeight="1">
      <c r="A4" s="492" t="s">
        <v>163</v>
      </c>
      <c r="B4" s="493" t="s">
        <v>18</v>
      </c>
      <c r="C4" s="494" t="s">
        <v>344</v>
      </c>
      <c r="D4" s="494"/>
      <c r="E4" s="492" t="s">
        <v>457</v>
      </c>
      <c r="F4" s="492"/>
      <c r="G4" s="492"/>
      <c r="H4" s="492"/>
    </row>
    <row r="5" spans="1:8" ht="58.5" customHeight="1">
      <c r="A5" s="492"/>
      <c r="B5" s="493"/>
      <c r="C5" s="96" t="s">
        <v>446</v>
      </c>
      <c r="D5" s="96" t="s">
        <v>458</v>
      </c>
      <c r="E5" s="96" t="s">
        <v>153</v>
      </c>
      <c r="F5" s="96" t="s">
        <v>148</v>
      </c>
      <c r="G5" s="97" t="s">
        <v>159</v>
      </c>
      <c r="H5" s="97" t="s">
        <v>160</v>
      </c>
    </row>
    <row r="6" spans="1:8">
      <c r="A6" s="98">
        <v>1</v>
      </c>
      <c r="B6" s="99">
        <v>2</v>
      </c>
      <c r="C6" s="98">
        <v>3</v>
      </c>
      <c r="D6" s="99">
        <v>4</v>
      </c>
      <c r="E6" s="98">
        <v>5</v>
      </c>
      <c r="F6" s="99">
        <v>6</v>
      </c>
      <c r="G6" s="98">
        <v>7</v>
      </c>
      <c r="H6" s="99">
        <v>8</v>
      </c>
    </row>
    <row r="7" spans="1:8" ht="33" customHeight="1">
      <c r="A7" s="487" t="s">
        <v>107</v>
      </c>
      <c r="B7" s="487"/>
      <c r="C7" s="487"/>
      <c r="D7" s="487"/>
      <c r="E7" s="487"/>
      <c r="F7" s="487"/>
      <c r="G7" s="487"/>
      <c r="H7" s="487"/>
    </row>
    <row r="8" spans="1:8" ht="42.75" customHeight="1">
      <c r="A8" s="100" t="s">
        <v>52</v>
      </c>
      <c r="B8" s="101">
        <v>2000</v>
      </c>
      <c r="C8" s="102">
        <v>635</v>
      </c>
      <c r="D8" s="102">
        <v>729</v>
      </c>
      <c r="E8" s="102">
        <v>734</v>
      </c>
      <c r="F8" s="102">
        <v>729</v>
      </c>
      <c r="G8" s="102" t="s">
        <v>31</v>
      </c>
      <c r="H8" s="103" t="s">
        <v>31</v>
      </c>
    </row>
    <row r="9" spans="1:8" ht="37.5">
      <c r="A9" s="104" t="s">
        <v>218</v>
      </c>
      <c r="B9" s="105">
        <v>2010</v>
      </c>
      <c r="C9" s="106">
        <f>SUM(C10:C10)</f>
        <v>-10</v>
      </c>
      <c r="D9" s="106">
        <f>SUM(D10:D10)</f>
        <v>-3</v>
      </c>
      <c r="E9" s="106">
        <f>SUM(E10:E10)</f>
        <v>-12</v>
      </c>
      <c r="F9" s="106">
        <f>SUM(F10:F10)</f>
        <v>-3</v>
      </c>
      <c r="G9" s="106">
        <f t="shared" ref="G9:G16" si="0">F9-E9</f>
        <v>9</v>
      </c>
      <c r="H9" s="107">
        <f t="shared" ref="H9:H43" si="1">(F9/E9)*100</f>
        <v>25</v>
      </c>
    </row>
    <row r="10" spans="1:8" ht="39.75" customHeight="1">
      <c r="A10" s="108" t="s">
        <v>429</v>
      </c>
      <c r="B10" s="105">
        <v>2011</v>
      </c>
      <c r="C10" s="106">
        <v>-10</v>
      </c>
      <c r="D10" s="302">
        <v>-3</v>
      </c>
      <c r="E10" s="106">
        <v>-12</v>
      </c>
      <c r="F10" s="106">
        <v>-3</v>
      </c>
      <c r="G10" s="106">
        <f t="shared" si="0"/>
        <v>9</v>
      </c>
      <c r="H10" s="107">
        <f t="shared" si="1"/>
        <v>25</v>
      </c>
    </row>
    <row r="11" spans="1:8" ht="31.5" customHeight="1">
      <c r="A11" s="108" t="s">
        <v>124</v>
      </c>
      <c r="B11" s="105">
        <v>2020</v>
      </c>
      <c r="C11" s="106"/>
      <c r="D11" s="106"/>
      <c r="E11" s="106"/>
      <c r="F11" s="106"/>
      <c r="G11" s="106">
        <f t="shared" si="0"/>
        <v>0</v>
      </c>
      <c r="H11" s="234" t="e">
        <f t="shared" si="1"/>
        <v>#DIV/0!</v>
      </c>
    </row>
    <row r="12" spans="1:8" ht="31.5" customHeight="1">
      <c r="A12" s="108" t="s">
        <v>61</v>
      </c>
      <c r="B12" s="105">
        <v>2030</v>
      </c>
      <c r="C12" s="106">
        <v>0</v>
      </c>
      <c r="D12" s="106">
        <v>0</v>
      </c>
      <c r="E12" s="106">
        <v>0</v>
      </c>
      <c r="F12" s="106">
        <v>0</v>
      </c>
      <c r="G12" s="106">
        <f t="shared" si="0"/>
        <v>0</v>
      </c>
      <c r="H12" s="234" t="e">
        <f t="shared" si="1"/>
        <v>#DIV/0!</v>
      </c>
    </row>
    <row r="13" spans="1:8" ht="31.5" customHeight="1">
      <c r="A13" s="108" t="s">
        <v>100</v>
      </c>
      <c r="B13" s="105">
        <v>2031</v>
      </c>
      <c r="C13" s="106">
        <v>0</v>
      </c>
      <c r="D13" s="106">
        <v>0</v>
      </c>
      <c r="E13" s="106">
        <v>0</v>
      </c>
      <c r="F13" s="106">
        <v>0</v>
      </c>
      <c r="G13" s="106">
        <f t="shared" si="0"/>
        <v>0</v>
      </c>
      <c r="H13" s="234" t="e">
        <f t="shared" si="1"/>
        <v>#DIV/0!</v>
      </c>
    </row>
    <row r="14" spans="1:8" ht="31.5" customHeight="1">
      <c r="A14" s="108" t="s">
        <v>26</v>
      </c>
      <c r="B14" s="105">
        <v>2040</v>
      </c>
      <c r="C14" s="106">
        <v>0</v>
      </c>
      <c r="D14" s="106">
        <v>0</v>
      </c>
      <c r="E14" s="106">
        <v>0</v>
      </c>
      <c r="F14" s="106">
        <v>0</v>
      </c>
      <c r="G14" s="106">
        <f t="shared" si="0"/>
        <v>0</v>
      </c>
      <c r="H14" s="234" t="e">
        <f t="shared" si="1"/>
        <v>#DIV/0!</v>
      </c>
    </row>
    <row r="15" spans="1:8" ht="31.5" customHeight="1">
      <c r="A15" s="108" t="s">
        <v>88</v>
      </c>
      <c r="B15" s="105">
        <v>2050</v>
      </c>
      <c r="C15" s="106">
        <v>0</v>
      </c>
      <c r="D15" s="106">
        <v>0</v>
      </c>
      <c r="E15" s="106">
        <v>0</v>
      </c>
      <c r="F15" s="106">
        <v>0</v>
      </c>
      <c r="G15" s="106">
        <f t="shared" si="0"/>
        <v>0</v>
      </c>
      <c r="H15" s="234" t="e">
        <f t="shared" si="1"/>
        <v>#DIV/0!</v>
      </c>
    </row>
    <row r="16" spans="1:8" ht="31.5" customHeight="1">
      <c r="A16" s="108" t="s">
        <v>89</v>
      </c>
      <c r="B16" s="105">
        <v>2060</v>
      </c>
      <c r="C16" s="106">
        <v>0</v>
      </c>
      <c r="D16" s="106">
        <v>0</v>
      </c>
      <c r="E16" s="106">
        <v>0</v>
      </c>
      <c r="F16" s="106">
        <v>0</v>
      </c>
      <c r="G16" s="106">
        <f t="shared" si="0"/>
        <v>0</v>
      </c>
      <c r="H16" s="234" t="e">
        <f t="shared" si="1"/>
        <v>#DIV/0!</v>
      </c>
    </row>
    <row r="17" spans="1:8" ht="45.75" customHeight="1">
      <c r="A17" s="100" t="s">
        <v>53</v>
      </c>
      <c r="B17" s="101">
        <v>2070</v>
      </c>
      <c r="C17" s="102">
        <f>SUM(C8,C9,C11,C12,C14,C15,C16)+'I. Фін результат'!C75</f>
        <v>729</v>
      </c>
      <c r="D17" s="102">
        <f>SUM(D8,D9,D11,D12,D14,D15,D16)+'I. Фін результат'!D75</f>
        <v>755</v>
      </c>
      <c r="E17" s="102">
        <f>SUM(E8,E9,E11,E12,E14,E15,E16)+'I. Фін результат'!E75</f>
        <v>846</v>
      </c>
      <c r="F17" s="102">
        <f>SUM(F8,F9,F11,F12,F14,F15,F16)+'I. Фін результат'!F75</f>
        <v>755</v>
      </c>
      <c r="G17" s="102" t="s">
        <v>31</v>
      </c>
      <c r="H17" s="103" t="s">
        <v>31</v>
      </c>
    </row>
    <row r="18" spans="1:8" ht="30.75" customHeight="1">
      <c r="A18" s="487" t="s">
        <v>371</v>
      </c>
      <c r="B18" s="487"/>
      <c r="C18" s="487"/>
      <c r="D18" s="487"/>
      <c r="E18" s="487"/>
      <c r="F18" s="487"/>
      <c r="G18" s="487"/>
      <c r="H18" s="487"/>
    </row>
    <row r="19" spans="1:8" ht="44.25" customHeight="1">
      <c r="A19" s="100" t="s">
        <v>372</v>
      </c>
      <c r="B19" s="101">
        <v>2110</v>
      </c>
      <c r="C19" s="102">
        <f>SUM(C20:C26)</f>
        <v>195</v>
      </c>
      <c r="D19" s="102">
        <f>SUM(D20:D26)</f>
        <v>107</v>
      </c>
      <c r="E19" s="102">
        <f>SUM(E20:E26)</f>
        <v>202</v>
      </c>
      <c r="F19" s="102">
        <f>SUM(F20:F26)</f>
        <v>107</v>
      </c>
      <c r="G19" s="102">
        <f>F19-E19</f>
        <v>-95</v>
      </c>
      <c r="H19" s="103">
        <f t="shared" si="1"/>
        <v>52.970297029702976</v>
      </c>
    </row>
    <row r="20" spans="1:8" ht="33" customHeight="1">
      <c r="A20" s="108" t="s">
        <v>296</v>
      </c>
      <c r="B20" s="105">
        <v>2111</v>
      </c>
      <c r="C20" s="106">
        <v>99</v>
      </c>
      <c r="D20" s="106">
        <v>52</v>
      </c>
      <c r="E20" s="106">
        <v>100</v>
      </c>
      <c r="F20" s="106">
        <v>52</v>
      </c>
      <c r="G20" s="106">
        <f>F20-E20</f>
        <v>-48</v>
      </c>
      <c r="H20" s="107">
        <f t="shared" si="1"/>
        <v>52</v>
      </c>
    </row>
    <row r="21" spans="1:8" ht="45.75" customHeight="1">
      <c r="A21" s="108" t="s">
        <v>297</v>
      </c>
      <c r="B21" s="105">
        <v>2112</v>
      </c>
      <c r="C21" s="106">
        <v>0</v>
      </c>
      <c r="D21" s="106">
        <v>0</v>
      </c>
      <c r="E21" s="106">
        <v>0</v>
      </c>
      <c r="F21" s="106">
        <v>0</v>
      </c>
      <c r="G21" s="106">
        <f>F21-E21</f>
        <v>0</v>
      </c>
      <c r="H21" s="234" t="e">
        <f t="shared" si="1"/>
        <v>#DIV/0!</v>
      </c>
    </row>
    <row r="22" spans="1:8" ht="25.5" customHeight="1">
      <c r="A22" s="108" t="s">
        <v>71</v>
      </c>
      <c r="B22" s="105">
        <v>2113</v>
      </c>
      <c r="C22" s="106"/>
      <c r="D22" s="106"/>
      <c r="E22" s="106"/>
      <c r="F22" s="106"/>
      <c r="G22" s="106">
        <f>F22-E22</f>
        <v>0</v>
      </c>
      <c r="H22" s="234" t="e">
        <f t="shared" si="1"/>
        <v>#DIV/0!</v>
      </c>
    </row>
    <row r="23" spans="1:8" ht="25.5" customHeight="1">
      <c r="A23" s="108" t="s">
        <v>79</v>
      </c>
      <c r="B23" s="105">
        <v>2114</v>
      </c>
      <c r="C23" s="106"/>
      <c r="D23" s="106"/>
      <c r="E23" s="106"/>
      <c r="F23" s="106"/>
      <c r="G23" s="106">
        <f t="shared" ref="G23:G43" si="2">F23-E23</f>
        <v>0</v>
      </c>
      <c r="H23" s="234" t="e">
        <f t="shared" si="1"/>
        <v>#DIV/0!</v>
      </c>
    </row>
    <row r="24" spans="1:8" ht="25.5" customHeight="1">
      <c r="A24" s="108" t="s">
        <v>305</v>
      </c>
      <c r="B24" s="105">
        <v>2115</v>
      </c>
      <c r="C24" s="106"/>
      <c r="D24" s="106"/>
      <c r="E24" s="106"/>
      <c r="F24" s="106"/>
      <c r="G24" s="106">
        <f t="shared" si="2"/>
        <v>0</v>
      </c>
      <c r="H24" s="234" t="e">
        <f t="shared" si="1"/>
        <v>#DIV/0!</v>
      </c>
    </row>
    <row r="25" spans="1:8" ht="25.5" customHeight="1">
      <c r="A25" s="108" t="s">
        <v>381</v>
      </c>
      <c r="B25" s="105">
        <v>2116</v>
      </c>
      <c r="C25" s="106">
        <v>96</v>
      </c>
      <c r="D25" s="106">
        <v>55</v>
      </c>
      <c r="E25" s="106">
        <v>102</v>
      </c>
      <c r="F25" s="106">
        <v>55</v>
      </c>
      <c r="G25" s="106">
        <f t="shared" si="2"/>
        <v>-47</v>
      </c>
      <c r="H25" s="107">
        <f t="shared" si="1"/>
        <v>53.921568627450981</v>
      </c>
    </row>
    <row r="26" spans="1:8" ht="29.25" customHeight="1">
      <c r="A26" s="108" t="s">
        <v>298</v>
      </c>
      <c r="B26" s="105">
        <v>2117</v>
      </c>
      <c r="C26" s="106"/>
      <c r="D26" s="106"/>
      <c r="E26" s="106"/>
      <c r="F26" s="106"/>
      <c r="G26" s="106">
        <f t="shared" si="2"/>
        <v>0</v>
      </c>
      <c r="H26" s="234" t="e">
        <f t="shared" si="1"/>
        <v>#DIV/0!</v>
      </c>
    </row>
    <row r="27" spans="1:8" ht="44.25" customHeight="1">
      <c r="A27" s="100" t="s">
        <v>384</v>
      </c>
      <c r="B27" s="109">
        <v>2120</v>
      </c>
      <c r="C27" s="102">
        <f>SUM(C28:C35)</f>
        <v>1157</v>
      </c>
      <c r="D27" s="102">
        <f t="shared" ref="D27:G27" si="3">SUM(D28:D35)</f>
        <v>659</v>
      </c>
      <c r="E27" s="102">
        <f t="shared" si="3"/>
        <v>1272</v>
      </c>
      <c r="F27" s="102">
        <f t="shared" si="3"/>
        <v>659</v>
      </c>
      <c r="G27" s="102">
        <f t="shared" si="3"/>
        <v>0</v>
      </c>
      <c r="H27" s="103">
        <f t="shared" si="1"/>
        <v>51.808176100628934</v>
      </c>
    </row>
    <row r="28" spans="1:8" ht="27" customHeight="1">
      <c r="A28" s="104" t="s">
        <v>225</v>
      </c>
      <c r="B28" s="110">
        <v>2121</v>
      </c>
      <c r="C28" s="106">
        <v>23</v>
      </c>
      <c r="D28" s="106">
        <v>6</v>
      </c>
      <c r="E28" s="106">
        <v>27</v>
      </c>
      <c r="F28" s="106">
        <v>6</v>
      </c>
      <c r="G28" s="106"/>
      <c r="H28" s="107">
        <f t="shared" si="1"/>
        <v>22.222222222222221</v>
      </c>
    </row>
    <row r="29" spans="1:8" ht="25.5" customHeight="1">
      <c r="A29" s="108" t="s">
        <v>70</v>
      </c>
      <c r="B29" s="105">
        <v>2122</v>
      </c>
      <c r="C29" s="106">
        <v>1124</v>
      </c>
      <c r="D29" s="106">
        <v>650</v>
      </c>
      <c r="E29" s="106">
        <v>1233</v>
      </c>
      <c r="F29" s="106">
        <v>650</v>
      </c>
      <c r="G29" s="106"/>
      <c r="H29" s="107">
        <f t="shared" si="1"/>
        <v>52.716950527169502</v>
      </c>
    </row>
    <row r="30" spans="1:8" ht="25.5" customHeight="1">
      <c r="A30" s="108" t="s">
        <v>71</v>
      </c>
      <c r="B30" s="105">
        <v>2123</v>
      </c>
      <c r="C30" s="106"/>
      <c r="D30" s="106"/>
      <c r="E30" s="106"/>
      <c r="F30" s="106"/>
      <c r="G30" s="106"/>
      <c r="H30" s="234" t="e">
        <f t="shared" si="1"/>
        <v>#DIV/0!</v>
      </c>
    </row>
    <row r="31" spans="1:8" ht="25.5" customHeight="1">
      <c r="A31" s="108" t="s">
        <v>299</v>
      </c>
      <c r="B31" s="105">
        <v>2124</v>
      </c>
      <c r="C31" s="106"/>
      <c r="D31" s="106"/>
      <c r="E31" s="106"/>
      <c r="F31" s="106"/>
      <c r="G31" s="106"/>
      <c r="H31" s="234" t="e">
        <f t="shared" si="1"/>
        <v>#DIV/0!</v>
      </c>
    </row>
    <row r="32" spans="1:8" ht="25.5" customHeight="1">
      <c r="A32" s="108" t="s">
        <v>300</v>
      </c>
      <c r="B32" s="105">
        <v>2125</v>
      </c>
      <c r="C32" s="106"/>
      <c r="D32" s="106"/>
      <c r="E32" s="106"/>
      <c r="F32" s="106"/>
      <c r="G32" s="106"/>
      <c r="H32" s="234" t="e">
        <f t="shared" si="1"/>
        <v>#DIV/0!</v>
      </c>
    </row>
    <row r="33" spans="1:8" ht="59.25" customHeight="1">
      <c r="A33" s="108" t="s">
        <v>430</v>
      </c>
      <c r="B33" s="105">
        <v>2126</v>
      </c>
      <c r="C33" s="106">
        <v>10</v>
      </c>
      <c r="D33" s="106">
        <v>3</v>
      </c>
      <c r="E33" s="106">
        <v>12</v>
      </c>
      <c r="F33" s="106">
        <v>3</v>
      </c>
      <c r="G33" s="106"/>
      <c r="H33" s="107">
        <f t="shared" si="1"/>
        <v>25</v>
      </c>
    </row>
    <row r="34" spans="1:8" ht="25.5" customHeight="1">
      <c r="A34" s="108" t="s">
        <v>305</v>
      </c>
      <c r="B34" s="105">
        <v>2127</v>
      </c>
      <c r="C34" s="106"/>
      <c r="D34" s="106"/>
      <c r="E34" s="106"/>
      <c r="F34" s="106"/>
      <c r="G34" s="106"/>
      <c r="H34" s="234" t="e">
        <f t="shared" si="1"/>
        <v>#DIV/0!</v>
      </c>
    </row>
    <row r="35" spans="1:8" ht="25.5" customHeight="1">
      <c r="A35" s="108" t="s">
        <v>298</v>
      </c>
      <c r="B35" s="105">
        <v>2128</v>
      </c>
      <c r="C35" s="106"/>
      <c r="D35" s="106"/>
      <c r="E35" s="106"/>
      <c r="F35" s="106"/>
      <c r="G35" s="106">
        <f t="shared" si="2"/>
        <v>0</v>
      </c>
      <c r="H35" s="234" t="e">
        <f t="shared" si="1"/>
        <v>#DIV/0!</v>
      </c>
    </row>
    <row r="36" spans="1:8" ht="34.5" customHeight="1">
      <c r="A36" s="100" t="s">
        <v>424</v>
      </c>
      <c r="B36" s="109">
        <v>2130</v>
      </c>
      <c r="C36" s="102">
        <f>SUM(C37:C39)</f>
        <v>1537</v>
      </c>
      <c r="D36" s="102">
        <f>SUM(D37:D39)</f>
        <v>863</v>
      </c>
      <c r="E36" s="102">
        <f>SUM(E37:E39)</f>
        <v>1537</v>
      </c>
      <c r="F36" s="102">
        <f>SUM(F37:F39)</f>
        <v>863</v>
      </c>
      <c r="G36" s="102">
        <f t="shared" si="2"/>
        <v>-674</v>
      </c>
      <c r="H36" s="103">
        <f t="shared" si="1"/>
        <v>56.148340923877683</v>
      </c>
    </row>
    <row r="37" spans="1:8" ht="25.5" customHeight="1">
      <c r="A37" s="108" t="s">
        <v>301</v>
      </c>
      <c r="B37" s="105">
        <v>2131</v>
      </c>
      <c r="C37" s="106"/>
      <c r="D37" s="106"/>
      <c r="E37" s="106"/>
      <c r="F37" s="106"/>
      <c r="G37" s="106">
        <f t="shared" si="2"/>
        <v>0</v>
      </c>
      <c r="H37" s="234" t="e">
        <f t="shared" si="1"/>
        <v>#DIV/0!</v>
      </c>
    </row>
    <row r="38" spans="1:8" ht="25.5" customHeight="1">
      <c r="A38" s="108" t="s">
        <v>302</v>
      </c>
      <c r="B38" s="105">
        <v>2132</v>
      </c>
      <c r="C38" s="106">
        <v>1503</v>
      </c>
      <c r="D38" s="106">
        <v>846</v>
      </c>
      <c r="E38" s="106">
        <v>1498</v>
      </c>
      <c r="F38" s="106">
        <v>846</v>
      </c>
      <c r="G38" s="106">
        <f t="shared" si="2"/>
        <v>-652</v>
      </c>
      <c r="H38" s="107">
        <f t="shared" si="1"/>
        <v>56.475300400534046</v>
      </c>
    </row>
    <row r="39" spans="1:8" ht="25.5" customHeight="1">
      <c r="A39" s="108" t="s">
        <v>507</v>
      </c>
      <c r="B39" s="105">
        <v>2133</v>
      </c>
      <c r="C39" s="106">
        <v>34</v>
      </c>
      <c r="D39" s="106">
        <v>17</v>
      </c>
      <c r="E39" s="106">
        <v>39</v>
      </c>
      <c r="F39" s="106">
        <v>17</v>
      </c>
      <c r="G39" s="106"/>
      <c r="H39" s="107">
        <f t="shared" si="1"/>
        <v>43.589743589743591</v>
      </c>
    </row>
    <row r="40" spans="1:8" ht="34.5" customHeight="1">
      <c r="A40" s="100" t="s">
        <v>303</v>
      </c>
      <c r="B40" s="109">
        <v>2140</v>
      </c>
      <c r="C40" s="102">
        <f>SUM(C41:C42)</f>
        <v>0</v>
      </c>
      <c r="D40" s="102">
        <f>SUM(D41:D42)</f>
        <v>0</v>
      </c>
      <c r="E40" s="102">
        <f>SUM(E41:E42)</f>
        <v>0</v>
      </c>
      <c r="F40" s="102">
        <f>SUM(F41:F42)</f>
        <v>0</v>
      </c>
      <c r="G40" s="102"/>
      <c r="H40" s="235" t="e">
        <f t="shared" si="1"/>
        <v>#DIV/0!</v>
      </c>
    </row>
    <row r="41" spans="1:8" ht="48" customHeight="1">
      <c r="A41" s="104" t="s">
        <v>101</v>
      </c>
      <c r="B41" s="110">
        <v>2141</v>
      </c>
      <c r="C41" s="106"/>
      <c r="D41" s="106"/>
      <c r="E41" s="106"/>
      <c r="F41" s="106"/>
      <c r="G41" s="106"/>
      <c r="H41" s="234" t="e">
        <f t="shared" si="1"/>
        <v>#DIV/0!</v>
      </c>
    </row>
    <row r="42" spans="1:8" ht="32.25" customHeight="1">
      <c r="A42" s="301" t="s">
        <v>538</v>
      </c>
      <c r="B42" s="105">
        <v>2142</v>
      </c>
      <c r="C42" s="106"/>
      <c r="D42" s="106"/>
      <c r="E42" s="106"/>
      <c r="F42" s="106"/>
      <c r="G42" s="106">
        <f t="shared" si="2"/>
        <v>0</v>
      </c>
      <c r="H42" s="234" t="e">
        <f t="shared" si="1"/>
        <v>#DIV/0!</v>
      </c>
    </row>
    <row r="43" spans="1:8" ht="34.5" customHeight="1">
      <c r="A43" s="100" t="s">
        <v>352</v>
      </c>
      <c r="B43" s="109">
        <v>2200</v>
      </c>
      <c r="C43" s="102">
        <f>SUM(C19,C27,C36,C40)</f>
        <v>2889</v>
      </c>
      <c r="D43" s="102">
        <f>SUM(D19,D27,D36,D40)</f>
        <v>1629</v>
      </c>
      <c r="E43" s="102">
        <f>SUM(E19,E27,E36,E40)</f>
        <v>3011</v>
      </c>
      <c r="F43" s="102">
        <f>SUM(F19,F27,F36,F40)</f>
        <v>1629</v>
      </c>
      <c r="G43" s="102">
        <f t="shared" si="2"/>
        <v>-1382</v>
      </c>
      <c r="H43" s="103">
        <f t="shared" si="1"/>
        <v>54.101627366323477</v>
      </c>
    </row>
    <row r="44" spans="1:8" s="113" customFormat="1">
      <c r="A44" s="111"/>
      <c r="B44" s="112"/>
      <c r="C44" s="112"/>
      <c r="D44" s="112"/>
      <c r="E44" s="112"/>
      <c r="F44" s="112"/>
      <c r="G44" s="112"/>
      <c r="H44" s="112"/>
    </row>
    <row r="45" spans="1:8" s="113" customFormat="1">
      <c r="A45" s="111"/>
      <c r="B45" s="112"/>
      <c r="C45" s="112"/>
      <c r="D45" s="112"/>
      <c r="E45" s="112"/>
      <c r="F45" s="112"/>
      <c r="G45" s="112"/>
      <c r="H45" s="112"/>
    </row>
    <row r="46" spans="1:8" s="113" customFormat="1">
      <c r="A46" s="111"/>
      <c r="B46" s="112"/>
      <c r="C46" s="112"/>
      <c r="D46" s="112"/>
      <c r="E46" s="112"/>
      <c r="F46" s="112"/>
      <c r="G46" s="112"/>
      <c r="H46" s="112"/>
    </row>
    <row r="47" spans="1:8" s="32" customFormat="1" ht="27.75" customHeight="1">
      <c r="A47" s="86" t="s">
        <v>375</v>
      </c>
      <c r="B47" s="87"/>
      <c r="C47" s="488" t="s">
        <v>144</v>
      </c>
      <c r="D47" s="488"/>
      <c r="E47" s="114"/>
      <c r="F47" s="489" t="s">
        <v>509</v>
      </c>
      <c r="G47" s="490"/>
      <c r="H47" s="490"/>
    </row>
    <row r="48" spans="1:8" s="47" customFormat="1">
      <c r="A48" s="64" t="s">
        <v>377</v>
      </c>
      <c r="B48" s="65"/>
      <c r="C48" s="485" t="s">
        <v>383</v>
      </c>
      <c r="D48" s="485"/>
      <c r="E48" s="65"/>
      <c r="F48" s="486" t="s">
        <v>382</v>
      </c>
      <c r="G48" s="486"/>
      <c r="H48" s="486"/>
    </row>
    <row r="49" spans="1:10" s="94" customFormat="1">
      <c r="A49" s="115"/>
      <c r="B49" s="112"/>
      <c r="C49" s="112"/>
      <c r="D49" s="112"/>
      <c r="E49" s="112"/>
      <c r="F49" s="112"/>
      <c r="G49" s="112"/>
      <c r="H49" s="112"/>
      <c r="I49" s="93"/>
      <c r="J49" s="93"/>
    </row>
    <row r="50" spans="1:10" s="94" customFormat="1">
      <c r="A50" s="115"/>
      <c r="B50" s="112"/>
      <c r="C50" s="112"/>
      <c r="D50" s="112"/>
      <c r="E50" s="112"/>
      <c r="F50" s="112"/>
      <c r="G50" s="112"/>
      <c r="H50" s="112"/>
      <c r="I50" s="93"/>
      <c r="J50" s="93"/>
    </row>
    <row r="51" spans="1:10" s="94" customFormat="1">
      <c r="A51" s="115"/>
      <c r="B51" s="112"/>
      <c r="C51" s="112"/>
      <c r="D51" s="112"/>
      <c r="E51" s="112"/>
      <c r="F51" s="112"/>
      <c r="G51" s="112"/>
      <c r="H51" s="112"/>
      <c r="I51" s="93"/>
      <c r="J51" s="93"/>
    </row>
    <row r="52" spans="1:10" s="94" customFormat="1">
      <c r="A52" s="115"/>
      <c r="B52" s="112"/>
      <c r="C52" s="112"/>
      <c r="D52" s="112"/>
      <c r="E52" s="112"/>
      <c r="F52" s="112"/>
      <c r="G52" s="112"/>
      <c r="H52" s="112"/>
      <c r="I52" s="93"/>
      <c r="J52" s="93"/>
    </row>
    <row r="53" spans="1:10" s="94" customFormat="1">
      <c r="A53" s="115"/>
      <c r="B53" s="112"/>
      <c r="C53" s="112"/>
      <c r="D53" s="112"/>
      <c r="E53" s="112"/>
      <c r="F53" s="112"/>
      <c r="G53" s="112"/>
      <c r="H53" s="112"/>
      <c r="I53" s="93"/>
      <c r="J53" s="93"/>
    </row>
    <row r="54" spans="1:10" s="94" customFormat="1">
      <c r="A54" s="115"/>
      <c r="B54" s="112"/>
      <c r="C54" s="112"/>
      <c r="D54" s="112"/>
      <c r="E54" s="112"/>
      <c r="F54" s="112"/>
      <c r="G54" s="112"/>
      <c r="H54" s="112"/>
      <c r="I54" s="93"/>
      <c r="J54" s="93"/>
    </row>
    <row r="55" spans="1:10" s="94" customFormat="1">
      <c r="A55" s="115"/>
      <c r="B55" s="112"/>
      <c r="C55" s="112"/>
      <c r="D55" s="112"/>
      <c r="E55" s="112"/>
      <c r="F55" s="112"/>
      <c r="G55" s="112"/>
      <c r="H55" s="112"/>
      <c r="I55" s="93"/>
      <c r="J55" s="93"/>
    </row>
    <row r="56" spans="1:10" s="94" customFormat="1">
      <c r="A56" s="115"/>
      <c r="B56" s="112"/>
      <c r="C56" s="112"/>
      <c r="D56" s="112"/>
      <c r="E56" s="112"/>
      <c r="F56" s="112"/>
      <c r="G56" s="112"/>
      <c r="H56" s="112"/>
      <c r="I56" s="93"/>
      <c r="J56" s="93"/>
    </row>
    <row r="57" spans="1:10" s="94" customFormat="1">
      <c r="A57" s="115"/>
      <c r="B57" s="112"/>
      <c r="C57" s="112"/>
      <c r="D57" s="112"/>
      <c r="E57" s="112"/>
      <c r="F57" s="112"/>
      <c r="G57" s="112"/>
      <c r="H57" s="112"/>
      <c r="I57" s="93"/>
      <c r="J57" s="93"/>
    </row>
    <row r="58" spans="1:10" s="94" customFormat="1">
      <c r="A58" s="115"/>
      <c r="B58" s="112"/>
      <c r="C58" s="112"/>
      <c r="D58" s="112"/>
      <c r="E58" s="112"/>
      <c r="F58" s="112"/>
      <c r="G58" s="112"/>
      <c r="H58" s="112"/>
      <c r="I58" s="93"/>
      <c r="J58" s="93"/>
    </row>
    <row r="59" spans="1:10" s="94" customFormat="1">
      <c r="A59" s="115"/>
      <c r="B59" s="112"/>
      <c r="C59" s="112"/>
      <c r="D59" s="112"/>
      <c r="E59" s="112"/>
      <c r="F59" s="112"/>
      <c r="G59" s="112"/>
      <c r="H59" s="112"/>
      <c r="I59" s="93"/>
      <c r="J59" s="93"/>
    </row>
    <row r="60" spans="1:10" s="94" customFormat="1">
      <c r="A60" s="115"/>
      <c r="B60" s="112"/>
      <c r="C60" s="112"/>
      <c r="D60" s="112"/>
      <c r="E60" s="112"/>
      <c r="F60" s="112"/>
      <c r="G60" s="112"/>
      <c r="H60" s="112"/>
      <c r="I60" s="93"/>
      <c r="J60" s="93"/>
    </row>
    <row r="61" spans="1:10" s="94" customFormat="1">
      <c r="A61" s="115"/>
      <c r="B61" s="112"/>
      <c r="C61" s="112"/>
      <c r="D61" s="112"/>
      <c r="E61" s="112"/>
      <c r="F61" s="112"/>
      <c r="G61" s="112"/>
      <c r="H61" s="112"/>
      <c r="I61" s="93"/>
      <c r="J61" s="93"/>
    </row>
    <row r="62" spans="1:10" s="94" customFormat="1">
      <c r="A62" s="115"/>
      <c r="B62" s="112"/>
      <c r="C62" s="112"/>
      <c r="D62" s="112"/>
      <c r="E62" s="112"/>
      <c r="F62" s="112"/>
      <c r="G62" s="112"/>
      <c r="H62" s="112"/>
      <c r="I62" s="93"/>
      <c r="J62" s="93"/>
    </row>
    <row r="63" spans="1:10" s="94" customFormat="1">
      <c r="A63" s="115"/>
      <c r="B63" s="112"/>
      <c r="C63" s="112"/>
      <c r="D63" s="112"/>
      <c r="E63" s="112"/>
      <c r="F63" s="112"/>
      <c r="G63" s="112"/>
      <c r="H63" s="112"/>
      <c r="I63" s="93"/>
      <c r="J63" s="93"/>
    </row>
    <row r="64" spans="1:10" s="94" customFormat="1">
      <c r="A64" s="115"/>
      <c r="B64" s="112"/>
      <c r="C64" s="112"/>
      <c r="D64" s="112"/>
      <c r="E64" s="112"/>
      <c r="F64" s="112"/>
      <c r="G64" s="112"/>
      <c r="H64" s="112"/>
      <c r="I64" s="93"/>
      <c r="J64" s="93"/>
    </row>
    <row r="65" spans="1:10" s="94" customFormat="1">
      <c r="A65" s="115"/>
      <c r="B65" s="112"/>
      <c r="C65" s="112"/>
      <c r="D65" s="112"/>
      <c r="E65" s="112"/>
      <c r="F65" s="112"/>
      <c r="G65" s="112"/>
      <c r="H65" s="112"/>
      <c r="I65" s="93"/>
      <c r="J65" s="93"/>
    </row>
    <row r="66" spans="1:10" s="94" customFormat="1">
      <c r="A66" s="115"/>
      <c r="B66" s="112"/>
      <c r="C66" s="112"/>
      <c r="D66" s="112"/>
      <c r="E66" s="112"/>
      <c r="F66" s="112"/>
      <c r="G66" s="112"/>
      <c r="H66" s="112"/>
      <c r="I66" s="93"/>
      <c r="J66" s="93"/>
    </row>
    <row r="67" spans="1:10" s="94" customFormat="1">
      <c r="A67" s="115"/>
      <c r="B67" s="112"/>
      <c r="C67" s="112"/>
      <c r="D67" s="112"/>
      <c r="E67" s="112"/>
      <c r="F67" s="112"/>
      <c r="G67" s="112"/>
      <c r="H67" s="112"/>
      <c r="I67" s="93"/>
      <c r="J67" s="93"/>
    </row>
    <row r="68" spans="1:10" s="94" customFormat="1">
      <c r="A68" s="115"/>
      <c r="B68" s="112"/>
      <c r="C68" s="112"/>
      <c r="D68" s="112"/>
      <c r="E68" s="112"/>
      <c r="F68" s="112"/>
      <c r="G68" s="112"/>
      <c r="H68" s="112"/>
      <c r="I68" s="93"/>
      <c r="J68" s="93"/>
    </row>
    <row r="69" spans="1:10" s="94" customFormat="1">
      <c r="A69" s="115"/>
      <c r="B69" s="112"/>
      <c r="C69" s="112"/>
      <c r="D69" s="112"/>
      <c r="E69" s="112"/>
      <c r="F69" s="112"/>
      <c r="G69" s="112"/>
      <c r="H69" s="112"/>
      <c r="I69" s="93"/>
      <c r="J69" s="93"/>
    </row>
    <row r="70" spans="1:10" s="94" customFormat="1">
      <c r="A70" s="115"/>
      <c r="B70" s="112"/>
      <c r="C70" s="112"/>
      <c r="D70" s="112"/>
      <c r="E70" s="112"/>
      <c r="F70" s="112"/>
      <c r="G70" s="112"/>
      <c r="H70" s="112"/>
      <c r="I70" s="93"/>
      <c r="J70" s="93"/>
    </row>
    <row r="71" spans="1:10" s="94" customFormat="1">
      <c r="A71" s="115"/>
      <c r="B71" s="112"/>
      <c r="C71" s="112"/>
      <c r="D71" s="112"/>
      <c r="E71" s="112"/>
      <c r="F71" s="112"/>
      <c r="G71" s="112"/>
      <c r="H71" s="112"/>
      <c r="I71" s="93"/>
      <c r="J71" s="93"/>
    </row>
    <row r="72" spans="1:10" s="94" customFormat="1">
      <c r="A72" s="115"/>
      <c r="B72" s="112"/>
      <c r="C72" s="112"/>
      <c r="D72" s="112"/>
      <c r="E72" s="112"/>
      <c r="F72" s="112"/>
      <c r="G72" s="112"/>
      <c r="H72" s="112"/>
      <c r="I72" s="93"/>
      <c r="J72" s="93"/>
    </row>
    <row r="73" spans="1:10" s="94" customFormat="1">
      <c r="A73" s="115"/>
      <c r="B73" s="112"/>
      <c r="C73" s="112"/>
      <c r="D73" s="112"/>
      <c r="E73" s="112"/>
      <c r="F73" s="112"/>
      <c r="G73" s="112"/>
      <c r="H73" s="112"/>
      <c r="I73" s="93"/>
      <c r="J73" s="93"/>
    </row>
    <row r="74" spans="1:10" s="94" customFormat="1">
      <c r="A74" s="115"/>
      <c r="B74" s="112"/>
      <c r="C74" s="112"/>
      <c r="D74" s="112"/>
      <c r="E74" s="112"/>
      <c r="F74" s="112"/>
      <c r="G74" s="112"/>
      <c r="H74" s="112"/>
      <c r="I74" s="93"/>
      <c r="J74" s="93"/>
    </row>
    <row r="75" spans="1:10" s="94" customFormat="1">
      <c r="A75" s="115"/>
      <c r="B75" s="112"/>
      <c r="C75" s="112"/>
      <c r="D75" s="112"/>
      <c r="E75" s="112"/>
      <c r="F75" s="112"/>
      <c r="G75" s="112"/>
      <c r="H75" s="112"/>
      <c r="I75" s="93"/>
      <c r="J75" s="93"/>
    </row>
    <row r="76" spans="1:10" s="94" customFormat="1">
      <c r="A76" s="115"/>
      <c r="B76" s="112"/>
      <c r="C76" s="112"/>
      <c r="D76" s="112"/>
      <c r="E76" s="112"/>
      <c r="F76" s="112"/>
      <c r="G76" s="112"/>
      <c r="H76" s="112"/>
      <c r="I76" s="93"/>
      <c r="J76" s="93"/>
    </row>
    <row r="77" spans="1:10" s="94" customFormat="1">
      <c r="A77" s="115"/>
      <c r="B77" s="112"/>
      <c r="C77" s="112"/>
      <c r="D77" s="112"/>
      <c r="E77" s="112"/>
      <c r="F77" s="112"/>
      <c r="G77" s="112"/>
      <c r="H77" s="112"/>
      <c r="I77" s="93"/>
      <c r="J77" s="93"/>
    </row>
    <row r="78" spans="1:10" s="94" customFormat="1">
      <c r="A78" s="115"/>
      <c r="B78" s="112"/>
      <c r="C78" s="112"/>
      <c r="D78" s="112"/>
      <c r="E78" s="112"/>
      <c r="F78" s="112"/>
      <c r="G78" s="112"/>
      <c r="H78" s="112"/>
      <c r="I78" s="93"/>
      <c r="J78" s="93"/>
    </row>
    <row r="79" spans="1:10" s="94" customFormat="1">
      <c r="A79" s="115"/>
      <c r="B79" s="112"/>
      <c r="C79" s="112"/>
      <c r="D79" s="112"/>
      <c r="E79" s="112"/>
      <c r="F79" s="112"/>
      <c r="G79" s="112"/>
      <c r="H79" s="112"/>
      <c r="I79" s="93"/>
      <c r="J79" s="93"/>
    </row>
    <row r="80" spans="1:10" s="94" customFormat="1">
      <c r="A80" s="115"/>
      <c r="B80" s="112"/>
      <c r="C80" s="112"/>
      <c r="D80" s="112"/>
      <c r="E80" s="112"/>
      <c r="F80" s="112"/>
      <c r="G80" s="112"/>
      <c r="H80" s="112"/>
      <c r="I80" s="93"/>
      <c r="J80" s="93"/>
    </row>
    <row r="81" spans="1:10" s="94" customFormat="1">
      <c r="A81" s="115"/>
      <c r="B81" s="112"/>
      <c r="C81" s="112"/>
      <c r="D81" s="112"/>
      <c r="E81" s="112"/>
      <c r="F81" s="112"/>
      <c r="G81" s="112"/>
      <c r="H81" s="112"/>
      <c r="I81" s="93"/>
      <c r="J81" s="93"/>
    </row>
    <row r="82" spans="1:10" s="94" customFormat="1">
      <c r="A82" s="115"/>
      <c r="B82" s="112"/>
      <c r="C82" s="112"/>
      <c r="D82" s="112"/>
      <c r="E82" s="112"/>
      <c r="F82" s="112"/>
      <c r="G82" s="112"/>
      <c r="H82" s="112"/>
      <c r="I82" s="93"/>
      <c r="J82" s="93"/>
    </row>
    <row r="83" spans="1:10" s="94" customFormat="1">
      <c r="A83" s="115"/>
      <c r="B83" s="112"/>
      <c r="C83" s="112"/>
      <c r="D83" s="112"/>
      <c r="E83" s="112"/>
      <c r="F83" s="112"/>
      <c r="G83" s="112"/>
      <c r="H83" s="112"/>
      <c r="I83" s="93"/>
      <c r="J83" s="93"/>
    </row>
    <row r="84" spans="1:10" s="94" customFormat="1">
      <c r="A84" s="115"/>
      <c r="B84" s="112"/>
      <c r="C84" s="112"/>
      <c r="D84" s="112"/>
      <c r="E84" s="112"/>
      <c r="F84" s="112"/>
      <c r="G84" s="112"/>
      <c r="H84" s="112"/>
      <c r="I84" s="93"/>
      <c r="J84" s="93"/>
    </row>
    <row r="85" spans="1:10" s="94" customFormat="1">
      <c r="A85" s="115"/>
      <c r="B85" s="112"/>
      <c r="C85" s="112"/>
      <c r="D85" s="112"/>
      <c r="E85" s="112"/>
      <c r="F85" s="112"/>
      <c r="G85" s="112"/>
      <c r="H85" s="112"/>
      <c r="I85" s="93"/>
      <c r="J85" s="93"/>
    </row>
    <row r="86" spans="1:10" s="94" customFormat="1">
      <c r="A86" s="115"/>
      <c r="B86" s="112"/>
      <c r="C86" s="112"/>
      <c r="D86" s="112"/>
      <c r="E86" s="112"/>
      <c r="F86" s="112"/>
      <c r="G86" s="112"/>
      <c r="H86" s="112"/>
      <c r="I86" s="93"/>
      <c r="J86" s="93"/>
    </row>
    <row r="87" spans="1:10" s="94" customFormat="1">
      <c r="A87" s="115"/>
      <c r="B87" s="112"/>
      <c r="C87" s="112"/>
      <c r="D87" s="112"/>
      <c r="E87" s="112"/>
      <c r="F87" s="112"/>
      <c r="G87" s="112"/>
      <c r="H87" s="112"/>
      <c r="I87" s="93"/>
      <c r="J87" s="93"/>
    </row>
    <row r="88" spans="1:10" s="94" customFormat="1">
      <c r="A88" s="115"/>
      <c r="B88" s="112"/>
      <c r="C88" s="112"/>
      <c r="D88" s="112"/>
      <c r="E88" s="112"/>
      <c r="F88" s="112"/>
      <c r="G88" s="112"/>
      <c r="H88" s="112"/>
      <c r="I88" s="93"/>
      <c r="J88" s="93"/>
    </row>
    <row r="89" spans="1:10" s="94" customFormat="1">
      <c r="A89" s="115"/>
      <c r="B89" s="112"/>
      <c r="C89" s="112"/>
      <c r="D89" s="112"/>
      <c r="E89" s="112"/>
      <c r="F89" s="112"/>
      <c r="G89" s="112"/>
      <c r="H89" s="112"/>
      <c r="I89" s="93"/>
      <c r="J89" s="93"/>
    </row>
    <row r="90" spans="1:10" s="94" customFormat="1">
      <c r="A90" s="115"/>
      <c r="B90" s="112"/>
      <c r="C90" s="112"/>
      <c r="D90" s="112"/>
      <c r="E90" s="112"/>
      <c r="F90" s="112"/>
      <c r="G90" s="112"/>
      <c r="H90" s="112"/>
      <c r="I90" s="93"/>
      <c r="J90" s="93"/>
    </row>
    <row r="91" spans="1:10" s="94" customFormat="1">
      <c r="A91" s="115"/>
      <c r="B91" s="112"/>
      <c r="C91" s="112"/>
      <c r="D91" s="112"/>
      <c r="E91" s="112"/>
      <c r="F91" s="112"/>
      <c r="G91" s="112"/>
      <c r="H91" s="112"/>
      <c r="I91" s="93"/>
      <c r="J91" s="93"/>
    </row>
    <row r="92" spans="1:10" s="94" customFormat="1">
      <c r="A92" s="115"/>
      <c r="B92" s="112"/>
      <c r="C92" s="112"/>
      <c r="D92" s="112"/>
      <c r="E92" s="112"/>
      <c r="F92" s="112"/>
      <c r="G92" s="112"/>
      <c r="H92" s="112"/>
      <c r="I92" s="93"/>
      <c r="J92" s="93"/>
    </row>
    <row r="93" spans="1:10" s="94" customFormat="1">
      <c r="A93" s="115"/>
      <c r="B93" s="112"/>
      <c r="C93" s="112"/>
      <c r="D93" s="112"/>
      <c r="E93" s="112"/>
      <c r="F93" s="112"/>
      <c r="G93" s="112"/>
      <c r="H93" s="112"/>
      <c r="I93" s="93"/>
      <c r="J93" s="93"/>
    </row>
    <row r="94" spans="1:10" s="94" customFormat="1">
      <c r="A94" s="115"/>
      <c r="B94" s="112"/>
      <c r="C94" s="112"/>
      <c r="D94" s="112"/>
      <c r="E94" s="112"/>
      <c r="F94" s="112"/>
      <c r="G94" s="112"/>
      <c r="H94" s="112"/>
      <c r="I94" s="93"/>
      <c r="J94" s="93"/>
    </row>
    <row r="95" spans="1:10" s="94" customFormat="1">
      <c r="A95" s="115"/>
      <c r="B95" s="112"/>
      <c r="C95" s="112"/>
      <c r="D95" s="112"/>
      <c r="E95" s="112"/>
      <c r="F95" s="112"/>
      <c r="G95" s="112"/>
      <c r="H95" s="112"/>
      <c r="I95" s="93"/>
      <c r="J95" s="93"/>
    </row>
    <row r="96" spans="1:10" s="94" customFormat="1">
      <c r="A96" s="115"/>
      <c r="B96" s="112"/>
      <c r="C96" s="112"/>
      <c r="D96" s="112"/>
      <c r="E96" s="112"/>
      <c r="F96" s="112"/>
      <c r="G96" s="112"/>
      <c r="H96" s="112"/>
      <c r="I96" s="93"/>
      <c r="J96" s="93"/>
    </row>
    <row r="97" spans="1:10" s="94" customFormat="1">
      <c r="A97" s="115"/>
      <c r="B97" s="112"/>
      <c r="C97" s="112"/>
      <c r="D97" s="112"/>
      <c r="E97" s="112"/>
      <c r="F97" s="112"/>
      <c r="G97" s="112"/>
      <c r="H97" s="112"/>
      <c r="I97" s="93"/>
      <c r="J97" s="93"/>
    </row>
    <row r="98" spans="1:10" s="94" customFormat="1">
      <c r="A98" s="115"/>
      <c r="B98" s="112"/>
      <c r="C98" s="112"/>
      <c r="D98" s="112"/>
      <c r="E98" s="112"/>
      <c r="F98" s="112"/>
      <c r="G98" s="112"/>
      <c r="H98" s="112"/>
      <c r="I98" s="93"/>
      <c r="J98" s="93"/>
    </row>
    <row r="99" spans="1:10" s="94" customFormat="1">
      <c r="A99" s="115"/>
      <c r="B99" s="112"/>
      <c r="C99" s="112"/>
      <c r="D99" s="112"/>
      <c r="E99" s="112"/>
      <c r="F99" s="112"/>
      <c r="G99" s="112"/>
      <c r="H99" s="112"/>
      <c r="I99" s="93"/>
      <c r="J99" s="93"/>
    </row>
    <row r="100" spans="1:10" s="94" customFormat="1">
      <c r="A100" s="115"/>
      <c r="B100" s="112"/>
      <c r="C100" s="112"/>
      <c r="D100" s="112"/>
      <c r="E100" s="112"/>
      <c r="F100" s="112"/>
      <c r="G100" s="112"/>
      <c r="H100" s="112"/>
      <c r="I100" s="93"/>
      <c r="J100" s="93"/>
    </row>
    <row r="101" spans="1:10" s="94" customFormat="1">
      <c r="A101" s="115"/>
      <c r="B101" s="112"/>
      <c r="C101" s="112"/>
      <c r="D101" s="112"/>
      <c r="E101" s="112"/>
      <c r="F101" s="112"/>
      <c r="G101" s="112"/>
      <c r="H101" s="112"/>
      <c r="I101" s="93"/>
      <c r="J101" s="93"/>
    </row>
    <row r="102" spans="1:10" s="94" customFormat="1">
      <c r="A102" s="115"/>
      <c r="B102" s="112"/>
      <c r="C102" s="112"/>
      <c r="D102" s="112"/>
      <c r="E102" s="112"/>
      <c r="F102" s="112"/>
      <c r="G102" s="112"/>
      <c r="H102" s="112"/>
      <c r="I102" s="93"/>
      <c r="J102" s="93"/>
    </row>
    <row r="103" spans="1:10" s="94" customFormat="1">
      <c r="A103" s="115"/>
      <c r="B103" s="112"/>
      <c r="C103" s="112"/>
      <c r="D103" s="112"/>
      <c r="E103" s="112"/>
      <c r="F103" s="112"/>
      <c r="G103" s="112"/>
      <c r="H103" s="112"/>
      <c r="I103" s="93"/>
      <c r="J103" s="93"/>
    </row>
    <row r="104" spans="1:10" s="94" customFormat="1">
      <c r="A104" s="115"/>
      <c r="B104" s="112"/>
      <c r="C104" s="112"/>
      <c r="D104" s="112"/>
      <c r="E104" s="112"/>
      <c r="F104" s="112"/>
      <c r="G104" s="112"/>
      <c r="H104" s="112"/>
      <c r="I104" s="93"/>
      <c r="J104" s="93"/>
    </row>
    <row r="105" spans="1:10" s="94" customFormat="1">
      <c r="A105" s="115"/>
      <c r="B105" s="112"/>
      <c r="C105" s="112"/>
      <c r="D105" s="112"/>
      <c r="E105" s="112"/>
      <c r="F105" s="112"/>
      <c r="G105" s="112"/>
      <c r="H105" s="112"/>
      <c r="I105" s="93"/>
      <c r="J105" s="93"/>
    </row>
    <row r="106" spans="1:10" s="94" customFormat="1">
      <c r="A106" s="115"/>
      <c r="B106" s="112"/>
      <c r="C106" s="112"/>
      <c r="D106" s="112"/>
      <c r="E106" s="112"/>
      <c r="F106" s="112"/>
      <c r="G106" s="112"/>
      <c r="H106" s="112"/>
      <c r="I106" s="93"/>
      <c r="J106" s="93"/>
    </row>
    <row r="107" spans="1:10" s="94" customFormat="1">
      <c r="A107" s="115"/>
      <c r="B107" s="112"/>
      <c r="C107" s="112"/>
      <c r="D107" s="112"/>
      <c r="E107" s="112"/>
      <c r="F107" s="112"/>
      <c r="G107" s="112"/>
      <c r="H107" s="112"/>
      <c r="I107" s="93"/>
      <c r="J107" s="93"/>
    </row>
    <row r="108" spans="1:10" s="94" customFormat="1">
      <c r="A108" s="115"/>
      <c r="B108" s="112"/>
      <c r="C108" s="112"/>
      <c r="D108" s="112"/>
      <c r="E108" s="112"/>
      <c r="F108" s="112"/>
      <c r="G108" s="112"/>
      <c r="H108" s="112"/>
      <c r="I108" s="93"/>
      <c r="J108" s="93"/>
    </row>
    <row r="109" spans="1:10" s="94" customFormat="1">
      <c r="A109" s="115"/>
      <c r="B109" s="112"/>
      <c r="C109" s="112"/>
      <c r="D109" s="112"/>
      <c r="E109" s="112"/>
      <c r="F109" s="112"/>
      <c r="G109" s="112"/>
      <c r="H109" s="112"/>
      <c r="I109" s="93"/>
      <c r="J109" s="93"/>
    </row>
    <row r="110" spans="1:10" s="94" customFormat="1">
      <c r="A110" s="115"/>
      <c r="B110" s="112"/>
      <c r="C110" s="112"/>
      <c r="D110" s="112"/>
      <c r="E110" s="112"/>
      <c r="F110" s="112"/>
      <c r="G110" s="112"/>
      <c r="H110" s="112"/>
      <c r="I110" s="93"/>
      <c r="J110" s="93"/>
    </row>
    <row r="111" spans="1:10" s="94" customFormat="1">
      <c r="A111" s="115"/>
      <c r="B111" s="112"/>
      <c r="C111" s="112"/>
      <c r="D111" s="112"/>
      <c r="E111" s="112"/>
      <c r="F111" s="112"/>
      <c r="G111" s="112"/>
      <c r="H111" s="112"/>
      <c r="I111" s="93"/>
      <c r="J111" s="93"/>
    </row>
    <row r="112" spans="1:10" s="94" customFormat="1">
      <c r="A112" s="115"/>
      <c r="B112" s="112"/>
      <c r="C112" s="112"/>
      <c r="D112" s="112"/>
      <c r="E112" s="112"/>
      <c r="F112" s="112"/>
      <c r="G112" s="112"/>
      <c r="H112" s="112"/>
      <c r="I112" s="93"/>
      <c r="J112" s="93"/>
    </row>
    <row r="113" spans="1:10" s="94" customFormat="1">
      <c r="A113" s="115"/>
      <c r="B113" s="112"/>
      <c r="C113" s="112"/>
      <c r="D113" s="112"/>
      <c r="E113" s="112"/>
      <c r="F113" s="112"/>
      <c r="G113" s="112"/>
      <c r="H113" s="112"/>
      <c r="I113" s="93"/>
      <c r="J113" s="93"/>
    </row>
    <row r="114" spans="1:10" s="94" customFormat="1">
      <c r="A114" s="116"/>
      <c r="I114" s="93"/>
      <c r="J114" s="93"/>
    </row>
    <row r="115" spans="1:10" s="94" customFormat="1">
      <c r="A115" s="116"/>
      <c r="I115" s="93"/>
      <c r="J115" s="93"/>
    </row>
    <row r="116" spans="1:10" s="94" customFormat="1">
      <c r="A116" s="116"/>
      <c r="I116" s="93"/>
      <c r="J116" s="93"/>
    </row>
    <row r="117" spans="1:10" s="94" customFormat="1">
      <c r="A117" s="116"/>
      <c r="I117" s="93"/>
      <c r="J117" s="93"/>
    </row>
    <row r="118" spans="1:10" s="94" customFormat="1">
      <c r="A118" s="116"/>
      <c r="I118" s="93"/>
      <c r="J118" s="93"/>
    </row>
    <row r="119" spans="1:10" s="94" customFormat="1">
      <c r="A119" s="116"/>
      <c r="I119" s="93"/>
      <c r="J119" s="93"/>
    </row>
    <row r="120" spans="1:10" s="94" customFormat="1">
      <c r="A120" s="116"/>
      <c r="I120" s="93"/>
      <c r="J120" s="93"/>
    </row>
    <row r="121" spans="1:10" s="94" customFormat="1">
      <c r="A121" s="116"/>
      <c r="I121" s="93"/>
      <c r="J121" s="93"/>
    </row>
    <row r="122" spans="1:10" s="94" customFormat="1">
      <c r="A122" s="116"/>
      <c r="I122" s="93"/>
      <c r="J122" s="93"/>
    </row>
    <row r="123" spans="1:10" s="94" customFormat="1">
      <c r="A123" s="116"/>
      <c r="I123" s="93"/>
      <c r="J123" s="93"/>
    </row>
    <row r="124" spans="1:10" s="94" customFormat="1">
      <c r="A124" s="116"/>
      <c r="I124" s="93"/>
      <c r="J124" s="93"/>
    </row>
    <row r="125" spans="1:10" s="94" customFormat="1">
      <c r="A125" s="116"/>
      <c r="I125" s="93"/>
      <c r="J125" s="93"/>
    </row>
    <row r="126" spans="1:10" s="94" customFormat="1">
      <c r="A126" s="116"/>
      <c r="I126" s="93"/>
      <c r="J126" s="93"/>
    </row>
    <row r="127" spans="1:10" s="94" customFormat="1">
      <c r="A127" s="116"/>
      <c r="I127" s="93"/>
      <c r="J127" s="93"/>
    </row>
    <row r="128" spans="1:10" s="94" customFormat="1">
      <c r="A128" s="116"/>
      <c r="I128" s="93"/>
      <c r="J128" s="93"/>
    </row>
    <row r="129" spans="1:10" s="94" customFormat="1">
      <c r="A129" s="116"/>
      <c r="I129" s="93"/>
      <c r="J129" s="93"/>
    </row>
    <row r="130" spans="1:10" s="94" customFormat="1">
      <c r="A130" s="116"/>
      <c r="I130" s="93"/>
      <c r="J130" s="93"/>
    </row>
    <row r="131" spans="1:10" s="94" customFormat="1">
      <c r="A131" s="116"/>
      <c r="I131" s="93"/>
      <c r="J131" s="93"/>
    </row>
    <row r="132" spans="1:10" s="94" customFormat="1">
      <c r="A132" s="116"/>
      <c r="I132" s="93"/>
      <c r="J132" s="93"/>
    </row>
    <row r="133" spans="1:10" s="94" customFormat="1">
      <c r="A133" s="116"/>
      <c r="I133" s="93"/>
      <c r="J133" s="93"/>
    </row>
    <row r="134" spans="1:10" s="94" customFormat="1">
      <c r="A134" s="116"/>
      <c r="I134" s="93"/>
      <c r="J134" s="93"/>
    </row>
    <row r="135" spans="1:10" s="94" customFormat="1">
      <c r="A135" s="116"/>
      <c r="I135" s="93"/>
      <c r="J135" s="93"/>
    </row>
    <row r="136" spans="1:10" s="94" customFormat="1">
      <c r="A136" s="116"/>
      <c r="I136" s="93"/>
      <c r="J136" s="93"/>
    </row>
    <row r="137" spans="1:10" s="94" customFormat="1">
      <c r="A137" s="116"/>
      <c r="I137" s="93"/>
      <c r="J137" s="93"/>
    </row>
    <row r="138" spans="1:10" s="94" customFormat="1">
      <c r="A138" s="116"/>
      <c r="I138" s="93"/>
      <c r="J138" s="93"/>
    </row>
    <row r="139" spans="1:10" s="94" customFormat="1">
      <c r="A139" s="116"/>
      <c r="I139" s="93"/>
      <c r="J139" s="93"/>
    </row>
    <row r="140" spans="1:10" s="94" customFormat="1">
      <c r="A140" s="116"/>
      <c r="I140" s="93"/>
      <c r="J140" s="93"/>
    </row>
    <row r="141" spans="1:10" s="94" customFormat="1">
      <c r="A141" s="116"/>
      <c r="I141" s="93"/>
      <c r="J141" s="93"/>
    </row>
    <row r="142" spans="1:10" s="94" customFormat="1">
      <c r="A142" s="116"/>
      <c r="I142" s="93"/>
      <c r="J142" s="93"/>
    </row>
    <row r="143" spans="1:10" s="94" customFormat="1">
      <c r="A143" s="116"/>
      <c r="I143" s="93"/>
      <c r="J143" s="93"/>
    </row>
    <row r="144" spans="1:10" s="94" customFormat="1">
      <c r="A144" s="116"/>
      <c r="I144" s="93"/>
      <c r="J144" s="93"/>
    </row>
    <row r="145" spans="1:10" s="94" customFormat="1">
      <c r="A145" s="116"/>
      <c r="I145" s="93"/>
      <c r="J145" s="93"/>
    </row>
    <row r="146" spans="1:10" s="94" customFormat="1">
      <c r="A146" s="116"/>
      <c r="I146" s="93"/>
      <c r="J146" s="93"/>
    </row>
    <row r="147" spans="1:10" s="94" customFormat="1">
      <c r="A147" s="116"/>
      <c r="I147" s="93"/>
      <c r="J147" s="93"/>
    </row>
    <row r="148" spans="1:10" s="94" customFormat="1">
      <c r="A148" s="116"/>
      <c r="I148" s="93"/>
      <c r="J148" s="93"/>
    </row>
    <row r="149" spans="1:10" s="94" customFormat="1">
      <c r="A149" s="116"/>
      <c r="I149" s="93"/>
      <c r="J149" s="93"/>
    </row>
    <row r="150" spans="1:10" s="94" customFormat="1">
      <c r="A150" s="116"/>
      <c r="I150" s="93"/>
      <c r="J150" s="93"/>
    </row>
    <row r="151" spans="1:10" s="94" customFormat="1">
      <c r="A151" s="116"/>
      <c r="I151" s="93"/>
      <c r="J151" s="93"/>
    </row>
    <row r="152" spans="1:10" s="94" customFormat="1">
      <c r="A152" s="116"/>
      <c r="I152" s="93"/>
      <c r="J152" s="93"/>
    </row>
    <row r="153" spans="1:10" s="94" customFormat="1">
      <c r="A153" s="116"/>
      <c r="I153" s="93"/>
      <c r="J153" s="93"/>
    </row>
    <row r="154" spans="1:10" s="94" customFormat="1">
      <c r="A154" s="116"/>
      <c r="I154" s="93"/>
      <c r="J154" s="93"/>
    </row>
    <row r="155" spans="1:10" s="94" customFormat="1">
      <c r="A155" s="116"/>
      <c r="I155" s="93"/>
      <c r="J155" s="93"/>
    </row>
    <row r="156" spans="1:10" s="94" customFormat="1">
      <c r="A156" s="116"/>
      <c r="I156" s="93"/>
      <c r="J156" s="93"/>
    </row>
    <row r="157" spans="1:10" s="94" customFormat="1">
      <c r="A157" s="116"/>
      <c r="I157" s="93"/>
      <c r="J157" s="93"/>
    </row>
    <row r="158" spans="1:10" s="94" customFormat="1">
      <c r="A158" s="116"/>
      <c r="I158" s="93"/>
      <c r="J158" s="93"/>
    </row>
    <row r="159" spans="1:10" s="94" customFormat="1">
      <c r="A159" s="116"/>
      <c r="I159" s="93"/>
      <c r="J159" s="93"/>
    </row>
    <row r="160" spans="1:10" s="94" customFormat="1">
      <c r="A160" s="116"/>
      <c r="I160" s="93"/>
      <c r="J160" s="93"/>
    </row>
    <row r="161" spans="1:10" s="94" customFormat="1">
      <c r="A161" s="116"/>
      <c r="I161" s="93"/>
      <c r="J161" s="93"/>
    </row>
    <row r="162" spans="1:10" s="94" customFormat="1">
      <c r="A162" s="116"/>
      <c r="I162" s="93"/>
      <c r="J162" s="93"/>
    </row>
    <row r="163" spans="1:10" s="94" customFormat="1">
      <c r="A163" s="116"/>
      <c r="I163" s="93"/>
      <c r="J163" s="93"/>
    </row>
    <row r="164" spans="1:10" s="94" customFormat="1">
      <c r="A164" s="116"/>
      <c r="I164" s="93"/>
      <c r="J164" s="93"/>
    </row>
    <row r="165" spans="1:10" s="94" customFormat="1">
      <c r="A165" s="116"/>
      <c r="I165" s="93"/>
      <c r="J165" s="93"/>
    </row>
    <row r="166" spans="1:10" s="94" customFormat="1">
      <c r="A166" s="116"/>
      <c r="I166" s="93"/>
      <c r="J166" s="93"/>
    </row>
    <row r="167" spans="1:10" s="94" customFormat="1">
      <c r="A167" s="116"/>
      <c r="I167" s="93"/>
      <c r="J167" s="93"/>
    </row>
    <row r="168" spans="1:10" s="94" customFormat="1">
      <c r="A168" s="116"/>
      <c r="I168" s="93"/>
      <c r="J168" s="93"/>
    </row>
    <row r="169" spans="1:10" s="94" customFormat="1">
      <c r="A169" s="116"/>
      <c r="I169" s="93"/>
      <c r="J169" s="93"/>
    </row>
    <row r="170" spans="1:10" s="94" customFormat="1">
      <c r="A170" s="116"/>
      <c r="I170" s="93"/>
      <c r="J170" s="93"/>
    </row>
    <row r="171" spans="1:10" s="94" customFormat="1">
      <c r="A171" s="116"/>
      <c r="I171" s="93"/>
      <c r="J171" s="93"/>
    </row>
    <row r="172" spans="1:10" s="94" customFormat="1">
      <c r="A172" s="116"/>
      <c r="I172" s="93"/>
      <c r="J172" s="93"/>
    </row>
    <row r="173" spans="1:10" s="94" customFormat="1">
      <c r="A173" s="116"/>
      <c r="I173" s="93"/>
      <c r="J173" s="93"/>
    </row>
    <row r="174" spans="1:10" s="94" customFormat="1">
      <c r="A174" s="116"/>
      <c r="I174" s="93"/>
      <c r="J174" s="93"/>
    </row>
    <row r="175" spans="1:10" s="94" customFormat="1">
      <c r="A175" s="116"/>
      <c r="I175" s="93"/>
      <c r="J175" s="93"/>
    </row>
    <row r="176" spans="1:10" s="94" customFormat="1">
      <c r="A176" s="116"/>
      <c r="I176" s="93"/>
      <c r="J176" s="93"/>
    </row>
    <row r="177" spans="1:10" s="94" customFormat="1">
      <c r="A177" s="116"/>
      <c r="I177" s="93"/>
      <c r="J177" s="93"/>
    </row>
    <row r="178" spans="1:10" s="94" customFormat="1">
      <c r="A178" s="116"/>
      <c r="I178" s="93"/>
      <c r="J178" s="93"/>
    </row>
    <row r="179" spans="1:10" s="94" customFormat="1">
      <c r="A179" s="116"/>
      <c r="I179" s="93"/>
      <c r="J179" s="93"/>
    </row>
    <row r="180" spans="1:10" s="94" customFormat="1">
      <c r="A180" s="116"/>
      <c r="I180" s="93"/>
      <c r="J180" s="93"/>
    </row>
    <row r="181" spans="1:10" s="94" customFormat="1">
      <c r="A181" s="116"/>
      <c r="I181" s="93"/>
      <c r="J181" s="93"/>
    </row>
    <row r="182" spans="1:10" s="94" customFormat="1">
      <c r="A182" s="116"/>
      <c r="I182" s="93"/>
      <c r="J182" s="93"/>
    </row>
    <row r="183" spans="1:10" s="94" customFormat="1">
      <c r="A183" s="116"/>
      <c r="I183" s="93"/>
      <c r="J183" s="93"/>
    </row>
    <row r="184" spans="1:10" s="94" customFormat="1">
      <c r="A184" s="116"/>
      <c r="I184" s="93"/>
      <c r="J184" s="93"/>
    </row>
    <row r="185" spans="1:10" s="94" customFormat="1">
      <c r="A185" s="116"/>
      <c r="I185" s="93"/>
      <c r="J185" s="93"/>
    </row>
    <row r="186" spans="1:10" s="94" customFormat="1">
      <c r="A186" s="116"/>
      <c r="I186" s="93"/>
      <c r="J186" s="93"/>
    </row>
    <row r="187" spans="1:10" s="94" customFormat="1">
      <c r="A187" s="116"/>
      <c r="I187" s="93"/>
      <c r="J187" s="93"/>
    </row>
    <row r="188" spans="1:10" s="94" customFormat="1">
      <c r="A188" s="116"/>
      <c r="I188" s="93"/>
      <c r="J188" s="93"/>
    </row>
    <row r="189" spans="1:10" s="94" customFormat="1">
      <c r="A189" s="116"/>
      <c r="I189" s="93"/>
      <c r="J189" s="93"/>
    </row>
    <row r="190" spans="1:10" s="94" customFormat="1">
      <c r="A190" s="116"/>
      <c r="I190" s="93"/>
      <c r="J190" s="93"/>
    </row>
    <row r="191" spans="1:10" s="94" customFormat="1">
      <c r="A191" s="116"/>
      <c r="I191" s="93"/>
      <c r="J191" s="93"/>
    </row>
    <row r="192" spans="1:10" s="94" customFormat="1">
      <c r="A192" s="116"/>
      <c r="I192" s="93"/>
      <c r="J192" s="93"/>
    </row>
    <row r="193" spans="1:10" s="94" customFormat="1">
      <c r="A193" s="116"/>
      <c r="I193" s="93"/>
      <c r="J193" s="93"/>
    </row>
    <row r="194" spans="1:10" s="94" customFormat="1">
      <c r="A194" s="116"/>
      <c r="I194" s="93"/>
      <c r="J194" s="93"/>
    </row>
    <row r="195" spans="1:10" s="94" customFormat="1">
      <c r="A195" s="116"/>
      <c r="I195" s="93"/>
      <c r="J195" s="93"/>
    </row>
    <row r="196" spans="1:10" s="94" customFormat="1">
      <c r="A196" s="116"/>
      <c r="I196" s="93"/>
      <c r="J196" s="93"/>
    </row>
    <row r="197" spans="1:10" s="94" customFormat="1">
      <c r="A197" s="116"/>
      <c r="I197" s="93"/>
      <c r="J197" s="93"/>
    </row>
    <row r="198" spans="1:10" s="94" customFormat="1">
      <c r="A198" s="116"/>
      <c r="I198" s="93"/>
      <c r="J198" s="93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23622047244094491" right="0.15748031496062992" top="0.19685039370078741" bottom="0.19685039370078741" header="0.19685039370078741" footer="0.11811023622047245"/>
  <pageSetup paperSize="9" scale="70" fitToHeight="2" orientation="landscape" verticalDpi="300" r:id="rId1"/>
  <headerFooter alignWithMargins="0"/>
  <ignoredErrors>
    <ignoredError sqref="G9:H16 G21 H35:H36 H37:H43 H19:H27 H2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zoomScaleNormal="100" workbookViewId="0">
      <selection activeCell="F25" sqref="F25:G25"/>
    </sheetView>
  </sheetViews>
  <sheetFormatPr defaultRowHeight="18.75"/>
  <cols>
    <col min="1" max="1" width="60.7109375" style="32" customWidth="1"/>
    <col min="2" max="3" width="14.140625" style="46" customWidth="1"/>
    <col min="4" max="4" width="16.140625" style="46" customWidth="1"/>
    <col min="5" max="5" width="16.7109375" style="46" customWidth="1"/>
    <col min="6" max="6" width="15.140625" style="46" customWidth="1"/>
    <col min="7" max="7" width="16" style="46" customWidth="1"/>
    <col min="8" max="16384" width="9.140625" style="32"/>
  </cols>
  <sheetData>
    <row r="2" spans="1:7">
      <c r="A2" s="502" t="s">
        <v>433</v>
      </c>
      <c r="B2" s="502"/>
      <c r="C2" s="502"/>
      <c r="D2" s="502"/>
      <c r="E2" s="502"/>
      <c r="F2" s="502"/>
      <c r="G2" s="502"/>
    </row>
    <row r="3" spans="1:7">
      <c r="A3" s="51"/>
      <c r="B3" s="52"/>
      <c r="C3" s="52"/>
      <c r="D3" s="51"/>
      <c r="E3" s="51"/>
      <c r="F3" s="51"/>
      <c r="G3" s="52"/>
    </row>
    <row r="4" spans="1:7" ht="73.5" customHeight="1">
      <c r="A4" s="69" t="s">
        <v>163</v>
      </c>
      <c r="B4" s="70" t="s">
        <v>18</v>
      </c>
      <c r="C4" s="70" t="s">
        <v>459</v>
      </c>
      <c r="D4" s="70" t="s">
        <v>460</v>
      </c>
      <c r="E4" s="70" t="s">
        <v>461</v>
      </c>
      <c r="F4" s="70" t="s">
        <v>414</v>
      </c>
      <c r="G4" s="71" t="s">
        <v>440</v>
      </c>
    </row>
    <row r="5" spans="1:7" ht="25.5" customHeight="1">
      <c r="A5" s="72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</row>
    <row r="6" spans="1:7" ht="26.25" customHeight="1">
      <c r="A6" s="496" t="s">
        <v>107</v>
      </c>
      <c r="B6" s="497"/>
      <c r="C6" s="497"/>
      <c r="D6" s="497"/>
      <c r="E6" s="497"/>
      <c r="F6" s="497"/>
      <c r="G6" s="498"/>
    </row>
    <row r="7" spans="1:7" ht="24.75" customHeight="1">
      <c r="A7" s="117" t="s">
        <v>421</v>
      </c>
      <c r="B7" s="73">
        <v>2050</v>
      </c>
      <c r="C7" s="118">
        <f>SUM(C8:C8)</f>
        <v>0</v>
      </c>
      <c r="D7" s="118">
        <f>SUM(D8:D8)</f>
        <v>0</v>
      </c>
      <c r="E7" s="118">
        <f>SUM(E8:E8)</f>
        <v>0</v>
      </c>
      <c r="F7" s="118">
        <f>E7-D7</f>
        <v>0</v>
      </c>
      <c r="G7" s="440" t="e">
        <f>(E7/D7)*100</f>
        <v>#DIV/0!</v>
      </c>
    </row>
    <row r="8" spans="1:7" ht="21.75" customHeight="1">
      <c r="A8" s="76"/>
      <c r="B8" s="77"/>
      <c r="C8" s="77"/>
      <c r="D8" s="78"/>
      <c r="E8" s="78"/>
      <c r="F8" s="75">
        <f t="shared" ref="F8:F23" si="0">E8-D8</f>
        <v>0</v>
      </c>
      <c r="G8" s="441" t="e">
        <f t="shared" ref="G8:G23" si="1">(E8/D8)*100</f>
        <v>#DIV/0!</v>
      </c>
    </row>
    <row r="9" spans="1:7" s="38" customFormat="1" ht="23.25" customHeight="1">
      <c r="A9" s="119" t="s">
        <v>420</v>
      </c>
      <c r="B9" s="120">
        <v>2060</v>
      </c>
      <c r="C9" s="78">
        <f>SUM(C10:C10)</f>
        <v>0</v>
      </c>
      <c r="D9" s="78">
        <f>SUM(D10:D10)</f>
        <v>0</v>
      </c>
      <c r="E9" s="78">
        <f t="shared" ref="E9" si="2">SUM(E10:E10)</f>
        <v>0</v>
      </c>
      <c r="F9" s="75">
        <f t="shared" si="0"/>
        <v>0</v>
      </c>
      <c r="G9" s="441" t="e">
        <f t="shared" si="1"/>
        <v>#DIV/0!</v>
      </c>
    </row>
    <row r="10" spans="1:7" s="38" customFormat="1" ht="23.25" customHeight="1">
      <c r="A10" s="80"/>
      <c r="B10" s="79"/>
      <c r="C10" s="79"/>
      <c r="D10" s="78"/>
      <c r="E10" s="78"/>
      <c r="F10" s="75">
        <f t="shared" si="0"/>
        <v>0</v>
      </c>
      <c r="G10" s="441" t="e">
        <f t="shared" si="1"/>
        <v>#DIV/0!</v>
      </c>
    </row>
    <row r="11" spans="1:7" s="38" customFormat="1" ht="29.25" customHeight="1">
      <c r="A11" s="499" t="s">
        <v>422</v>
      </c>
      <c r="B11" s="500"/>
      <c r="C11" s="500"/>
      <c r="D11" s="500"/>
      <c r="E11" s="500"/>
      <c r="F11" s="500"/>
      <c r="G11" s="501"/>
    </row>
    <row r="12" spans="1:7" s="38" customFormat="1" ht="42.75" customHeight="1">
      <c r="A12" s="121" t="s">
        <v>380</v>
      </c>
      <c r="B12" s="79"/>
      <c r="C12" s="79"/>
      <c r="D12" s="78"/>
      <c r="E12" s="78"/>
      <c r="F12" s="75"/>
      <c r="G12" s="78"/>
    </row>
    <row r="13" spans="1:7" s="38" customFormat="1" ht="27.75" customHeight="1">
      <c r="A13" s="122" t="s">
        <v>423</v>
      </c>
      <c r="B13" s="120">
        <v>2117</v>
      </c>
      <c r="C13" s="78">
        <f>SUM(C14:C14)</f>
        <v>0</v>
      </c>
      <c r="D13" s="78">
        <f>SUM(D14:D14)</f>
        <v>0</v>
      </c>
      <c r="E13" s="78">
        <f>SUM(E14:E14)</f>
        <v>0</v>
      </c>
      <c r="F13" s="78">
        <f t="shared" si="0"/>
        <v>0</v>
      </c>
      <c r="G13" s="441" t="e">
        <f t="shared" si="1"/>
        <v>#DIV/0!</v>
      </c>
    </row>
    <row r="14" spans="1:7" s="38" customFormat="1" ht="22.5" customHeight="1">
      <c r="A14" s="81"/>
      <c r="B14" s="79"/>
      <c r="C14" s="79"/>
      <c r="D14" s="75"/>
      <c r="E14" s="75"/>
      <c r="F14" s="75">
        <f t="shared" si="0"/>
        <v>0</v>
      </c>
      <c r="G14" s="441" t="e">
        <f t="shared" si="1"/>
        <v>#DIV/0!</v>
      </c>
    </row>
    <row r="15" spans="1:7" s="38" customFormat="1" ht="40.5" customHeight="1">
      <c r="A15" s="123" t="s">
        <v>373</v>
      </c>
      <c r="B15" s="79"/>
      <c r="C15" s="79"/>
      <c r="D15" s="75"/>
      <c r="E15" s="75"/>
      <c r="F15" s="75"/>
      <c r="G15" s="442"/>
    </row>
    <row r="16" spans="1:7" s="38" customFormat="1" ht="29.25" customHeight="1">
      <c r="A16" s="80" t="s">
        <v>423</v>
      </c>
      <c r="B16" s="120">
        <v>2128</v>
      </c>
      <c r="C16" s="78">
        <f>SUM(C17:C17)</f>
        <v>0</v>
      </c>
      <c r="D16" s="78">
        <f>SUM(D17:D17)</f>
        <v>0</v>
      </c>
      <c r="E16" s="78">
        <f>SUM(E17:E17)</f>
        <v>0</v>
      </c>
      <c r="F16" s="78">
        <f t="shared" si="0"/>
        <v>0</v>
      </c>
      <c r="G16" s="441" t="e">
        <f t="shared" si="1"/>
        <v>#DIV/0!</v>
      </c>
    </row>
    <row r="17" spans="1:8" s="38" customFormat="1" ht="23.25" customHeight="1">
      <c r="A17" s="80"/>
      <c r="B17" s="79"/>
      <c r="C17" s="79"/>
      <c r="D17" s="78"/>
      <c r="E17" s="78"/>
      <c r="F17" s="75">
        <f t="shared" si="0"/>
        <v>0</v>
      </c>
      <c r="G17" s="441" t="e">
        <f t="shared" si="1"/>
        <v>#DIV/0!</v>
      </c>
    </row>
    <row r="18" spans="1:8" s="38" customFormat="1" ht="37.5" customHeight="1">
      <c r="A18" s="121" t="s">
        <v>425</v>
      </c>
      <c r="B18" s="79"/>
      <c r="C18" s="79"/>
      <c r="D18" s="75"/>
      <c r="E18" s="75"/>
      <c r="F18" s="75"/>
      <c r="G18" s="442"/>
    </row>
    <row r="19" spans="1:8" s="38" customFormat="1" ht="38.25" customHeight="1">
      <c r="A19" s="124" t="s">
        <v>426</v>
      </c>
      <c r="B19" s="120">
        <v>2123</v>
      </c>
      <c r="C19" s="78">
        <f>SUM(C20:C20)</f>
        <v>0</v>
      </c>
      <c r="D19" s="78">
        <f>SUM(D20:D20)</f>
        <v>0</v>
      </c>
      <c r="E19" s="78">
        <f>SUM(E20:E20)</f>
        <v>0</v>
      </c>
      <c r="F19" s="78">
        <f t="shared" si="0"/>
        <v>0</v>
      </c>
      <c r="G19" s="441" t="e">
        <f t="shared" si="1"/>
        <v>#DIV/0!</v>
      </c>
    </row>
    <row r="20" spans="1:8" s="38" customFormat="1" ht="24.75" customHeight="1">
      <c r="A20" s="80"/>
      <c r="B20" s="79"/>
      <c r="C20" s="79"/>
      <c r="D20" s="78"/>
      <c r="E20" s="78"/>
      <c r="F20" s="78">
        <f t="shared" si="0"/>
        <v>0</v>
      </c>
      <c r="G20" s="441" t="e">
        <f t="shared" si="1"/>
        <v>#DIV/0!</v>
      </c>
    </row>
    <row r="21" spans="1:8" s="38" customFormat="1" ht="26.25" customHeight="1">
      <c r="A21" s="125" t="s">
        <v>427</v>
      </c>
      <c r="B21" s="79"/>
      <c r="C21" s="79"/>
      <c r="D21" s="78"/>
      <c r="E21" s="78"/>
      <c r="F21" s="75"/>
      <c r="G21" s="78"/>
    </row>
    <row r="22" spans="1:8" s="38" customFormat="1" ht="41.25" customHeight="1">
      <c r="A22" s="124" t="s">
        <v>428</v>
      </c>
      <c r="B22" s="120">
        <v>2142</v>
      </c>
      <c r="C22" s="78">
        <f>SUM(C23:C23)</f>
        <v>0</v>
      </c>
      <c r="D22" s="78">
        <f>SUM(D23:D23)</f>
        <v>0</v>
      </c>
      <c r="E22" s="78">
        <f>SUM(E23:E23)</f>
        <v>0</v>
      </c>
      <c r="F22" s="75">
        <f t="shared" si="0"/>
        <v>0</v>
      </c>
      <c r="G22" s="441" t="e">
        <f t="shared" si="1"/>
        <v>#DIV/0!</v>
      </c>
    </row>
    <row r="23" spans="1:8" s="38" customFormat="1" ht="28.5" customHeight="1">
      <c r="A23" s="80"/>
      <c r="B23" s="79"/>
      <c r="C23" s="79"/>
      <c r="D23" s="78"/>
      <c r="E23" s="78"/>
      <c r="F23" s="75">
        <f t="shared" si="0"/>
        <v>0</v>
      </c>
      <c r="G23" s="441" t="e">
        <f t="shared" si="1"/>
        <v>#DIV/0!</v>
      </c>
    </row>
    <row r="24" spans="1:8">
      <c r="A24" s="82"/>
      <c r="B24" s="83"/>
      <c r="C24" s="83"/>
      <c r="D24" s="84"/>
      <c r="E24" s="85"/>
      <c r="F24" s="85"/>
      <c r="G24" s="85"/>
    </row>
    <row r="25" spans="1:8" ht="24.75" customHeight="1">
      <c r="A25" s="86" t="s">
        <v>375</v>
      </c>
      <c r="B25" s="87"/>
      <c r="C25" s="87"/>
      <c r="D25" s="88" t="s">
        <v>80</v>
      </c>
      <c r="E25" s="88"/>
      <c r="F25" s="495" t="s">
        <v>509</v>
      </c>
      <c r="G25" s="495"/>
      <c r="H25" s="63"/>
    </row>
    <row r="26" spans="1:8">
      <c r="A26" s="64" t="s">
        <v>377</v>
      </c>
      <c r="B26" s="65"/>
      <c r="C26" s="65"/>
      <c r="D26" s="65" t="s">
        <v>383</v>
      </c>
      <c r="E26" s="65"/>
      <c r="F26" s="486" t="s">
        <v>184</v>
      </c>
      <c r="G26" s="486"/>
      <c r="H26" s="66"/>
    </row>
    <row r="27" spans="1:8">
      <c r="A27" s="82"/>
      <c r="B27" s="83"/>
      <c r="C27" s="83"/>
      <c r="D27" s="84"/>
      <c r="E27" s="85"/>
      <c r="F27" s="85"/>
      <c r="G27" s="85"/>
    </row>
    <row r="28" spans="1:8">
      <c r="A28" s="82"/>
      <c r="B28" s="83"/>
      <c r="C28" s="83"/>
      <c r="D28" s="84"/>
      <c r="E28" s="85"/>
      <c r="F28" s="85"/>
      <c r="G28" s="85"/>
    </row>
    <row r="29" spans="1:8">
      <c r="A29" s="82"/>
      <c r="B29" s="83"/>
      <c r="C29" s="83"/>
      <c r="D29" s="84"/>
      <c r="E29" s="85"/>
      <c r="F29" s="85"/>
      <c r="G29" s="85"/>
    </row>
    <row r="30" spans="1:8">
      <c r="A30" s="82"/>
      <c r="B30" s="83"/>
      <c r="C30" s="83"/>
      <c r="D30" s="84"/>
      <c r="E30" s="85"/>
      <c r="F30" s="85"/>
      <c r="G30" s="85"/>
    </row>
    <row r="31" spans="1:8">
      <c r="A31" s="82"/>
      <c r="B31" s="83"/>
      <c r="C31" s="83"/>
      <c r="D31" s="84"/>
      <c r="E31" s="85"/>
      <c r="F31" s="85"/>
      <c r="G31" s="85"/>
    </row>
    <row r="32" spans="1:8">
      <c r="A32" s="82"/>
      <c r="B32" s="83"/>
      <c r="C32" s="83"/>
      <c r="D32" s="84"/>
      <c r="E32" s="85"/>
      <c r="F32" s="85"/>
      <c r="G32" s="85"/>
    </row>
    <row r="33" spans="1:7">
      <c r="A33" s="82"/>
      <c r="B33" s="83"/>
      <c r="C33" s="83"/>
      <c r="D33" s="84"/>
      <c r="E33" s="85"/>
      <c r="F33" s="85"/>
      <c r="G33" s="85"/>
    </row>
    <row r="34" spans="1:7">
      <c r="A34" s="82"/>
      <c r="B34" s="83"/>
      <c r="C34" s="83"/>
      <c r="D34" s="84"/>
      <c r="E34" s="85"/>
      <c r="F34" s="85"/>
      <c r="G34" s="85"/>
    </row>
    <row r="35" spans="1:7">
      <c r="A35" s="82"/>
      <c r="B35" s="83"/>
      <c r="C35" s="83"/>
      <c r="D35" s="84"/>
      <c r="E35" s="85"/>
      <c r="F35" s="85"/>
      <c r="G35" s="85"/>
    </row>
    <row r="36" spans="1:7">
      <c r="A36" s="82"/>
      <c r="B36" s="83"/>
      <c r="C36" s="83"/>
      <c r="D36" s="84"/>
      <c r="E36" s="85"/>
      <c r="F36" s="85"/>
      <c r="G36" s="85"/>
    </row>
    <row r="37" spans="1:7">
      <c r="A37" s="82"/>
      <c r="B37" s="83"/>
      <c r="C37" s="83"/>
      <c r="D37" s="84"/>
      <c r="E37" s="85"/>
      <c r="F37" s="85"/>
      <c r="G37" s="85"/>
    </row>
    <row r="38" spans="1:7">
      <c r="A38" s="82"/>
      <c r="B38" s="83"/>
      <c r="C38" s="83"/>
      <c r="D38" s="84"/>
      <c r="E38" s="85"/>
      <c r="F38" s="85"/>
      <c r="G38" s="85"/>
    </row>
    <row r="39" spans="1:7">
      <c r="A39" s="82"/>
      <c r="B39" s="83"/>
      <c r="C39" s="83"/>
      <c r="D39" s="84"/>
      <c r="E39" s="85"/>
      <c r="F39" s="85"/>
      <c r="G39" s="85"/>
    </row>
    <row r="40" spans="1:7">
      <c r="A40" s="82"/>
      <c r="B40" s="83"/>
      <c r="C40" s="83"/>
      <c r="D40" s="84"/>
      <c r="E40" s="85"/>
      <c r="F40" s="85"/>
      <c r="G40" s="85"/>
    </row>
    <row r="41" spans="1:7">
      <c r="A41" s="82"/>
      <c r="B41" s="83"/>
      <c r="C41" s="83"/>
      <c r="D41" s="84"/>
      <c r="E41" s="85"/>
      <c r="F41" s="85"/>
      <c r="G41" s="85"/>
    </row>
    <row r="42" spans="1:7">
      <c r="A42" s="82"/>
      <c r="B42" s="83"/>
      <c r="C42" s="83"/>
      <c r="D42" s="84"/>
      <c r="E42" s="85"/>
      <c r="F42" s="85"/>
      <c r="G42" s="85"/>
    </row>
    <row r="43" spans="1:7">
      <c r="A43" s="82"/>
      <c r="B43" s="83"/>
      <c r="C43" s="83"/>
      <c r="D43" s="84"/>
      <c r="E43" s="85"/>
      <c r="F43" s="85"/>
      <c r="G43" s="85"/>
    </row>
    <row r="44" spans="1:7">
      <c r="A44" s="82"/>
      <c r="B44" s="83"/>
      <c r="C44" s="83"/>
      <c r="D44" s="84"/>
      <c r="E44" s="85"/>
      <c r="F44" s="85"/>
      <c r="G44" s="85"/>
    </row>
    <row r="45" spans="1:7">
      <c r="A45" s="82"/>
      <c r="B45" s="83"/>
      <c r="C45" s="83"/>
      <c r="D45" s="84"/>
      <c r="E45" s="85"/>
      <c r="F45" s="85"/>
      <c r="G45" s="85"/>
    </row>
    <row r="46" spans="1:7">
      <c r="A46" s="82"/>
      <c r="B46" s="83"/>
      <c r="C46" s="83"/>
      <c r="D46" s="84"/>
      <c r="E46" s="85"/>
      <c r="F46" s="85"/>
      <c r="G46" s="85"/>
    </row>
    <row r="47" spans="1:7">
      <c r="A47" s="82"/>
      <c r="B47" s="83"/>
      <c r="C47" s="83"/>
      <c r="D47" s="84"/>
      <c r="E47" s="85"/>
      <c r="F47" s="85"/>
      <c r="G47" s="85"/>
    </row>
    <row r="48" spans="1:7">
      <c r="A48" s="82"/>
      <c r="B48" s="83"/>
      <c r="C48" s="83"/>
      <c r="D48" s="84"/>
      <c r="E48" s="85"/>
      <c r="F48" s="85"/>
      <c r="G48" s="85"/>
    </row>
    <row r="49" spans="1:7">
      <c r="A49" s="82"/>
      <c r="B49" s="83"/>
      <c r="C49" s="83"/>
      <c r="D49" s="84"/>
      <c r="E49" s="85"/>
      <c r="F49" s="85"/>
      <c r="G49" s="85"/>
    </row>
    <row r="50" spans="1:7">
      <c r="A50" s="82"/>
      <c r="B50" s="83"/>
      <c r="C50" s="83"/>
      <c r="D50" s="84"/>
      <c r="E50" s="85"/>
      <c r="F50" s="85"/>
      <c r="G50" s="85"/>
    </row>
    <row r="51" spans="1:7">
      <c r="A51" s="82"/>
      <c r="B51" s="83"/>
      <c r="C51" s="83"/>
      <c r="D51" s="84"/>
      <c r="E51" s="85"/>
      <c r="F51" s="85"/>
      <c r="G51" s="85"/>
    </row>
    <row r="52" spans="1:7">
      <c r="A52" s="82"/>
      <c r="B52" s="83"/>
      <c r="C52" s="83"/>
      <c r="D52" s="84"/>
      <c r="E52" s="85"/>
      <c r="F52" s="85"/>
      <c r="G52" s="85"/>
    </row>
    <row r="53" spans="1:7">
      <c r="A53" s="82"/>
      <c r="B53" s="83"/>
      <c r="C53" s="83"/>
      <c r="D53" s="84"/>
      <c r="E53" s="85"/>
      <c r="F53" s="85"/>
      <c r="G53" s="85"/>
    </row>
    <row r="54" spans="1:7">
      <c r="A54" s="82"/>
      <c r="B54" s="83"/>
      <c r="C54" s="83"/>
      <c r="D54" s="84"/>
      <c r="E54" s="85"/>
      <c r="F54" s="85"/>
      <c r="G54" s="85"/>
    </row>
    <row r="55" spans="1:7">
      <c r="A55" s="82"/>
      <c r="B55" s="83"/>
      <c r="C55" s="83"/>
      <c r="D55" s="84"/>
      <c r="E55" s="85"/>
      <c r="F55" s="85"/>
      <c r="G55" s="85"/>
    </row>
    <row r="56" spans="1:7">
      <c r="A56" s="82"/>
      <c r="B56" s="83"/>
      <c r="C56" s="83"/>
      <c r="D56" s="84"/>
      <c r="E56" s="85"/>
      <c r="F56" s="85"/>
      <c r="G56" s="85"/>
    </row>
    <row r="57" spans="1:7">
      <c r="A57" s="82"/>
      <c r="B57" s="83"/>
      <c r="C57" s="83"/>
      <c r="D57" s="84"/>
      <c r="E57" s="85"/>
      <c r="F57" s="85"/>
      <c r="G57" s="85"/>
    </row>
    <row r="58" spans="1:7">
      <c r="A58" s="82"/>
      <c r="D58" s="89"/>
      <c r="E58" s="90"/>
      <c r="F58" s="90"/>
      <c r="G58" s="90"/>
    </row>
    <row r="59" spans="1:7">
      <c r="A59" s="68"/>
      <c r="D59" s="89"/>
      <c r="E59" s="90"/>
      <c r="F59" s="90"/>
      <c r="G59" s="90"/>
    </row>
    <row r="60" spans="1:7">
      <c r="A60" s="68"/>
      <c r="D60" s="89"/>
      <c r="E60" s="90"/>
      <c r="F60" s="90"/>
      <c r="G60" s="90"/>
    </row>
    <row r="61" spans="1:7">
      <c r="A61" s="68"/>
      <c r="D61" s="89"/>
      <c r="E61" s="90"/>
      <c r="F61" s="90"/>
      <c r="G61" s="90"/>
    </row>
    <row r="62" spans="1:7">
      <c r="A62" s="68"/>
      <c r="D62" s="89"/>
      <c r="E62" s="90"/>
      <c r="F62" s="90"/>
      <c r="G62" s="90"/>
    </row>
    <row r="63" spans="1:7">
      <c r="A63" s="68"/>
      <c r="D63" s="89"/>
      <c r="E63" s="90"/>
      <c r="F63" s="90"/>
      <c r="G63" s="90"/>
    </row>
    <row r="64" spans="1:7">
      <c r="A64" s="68"/>
      <c r="D64" s="89"/>
      <c r="E64" s="90"/>
      <c r="F64" s="90"/>
      <c r="G64" s="90"/>
    </row>
    <row r="65" spans="1:7">
      <c r="A65" s="68"/>
      <c r="D65" s="89"/>
      <c r="E65" s="90"/>
      <c r="F65" s="90"/>
      <c r="G65" s="90"/>
    </row>
    <row r="66" spans="1:7">
      <c r="A66" s="68"/>
      <c r="D66" s="89"/>
      <c r="E66" s="90"/>
      <c r="F66" s="90"/>
      <c r="G66" s="90"/>
    </row>
    <row r="67" spans="1:7">
      <c r="A67" s="68"/>
      <c r="D67" s="89"/>
      <c r="E67" s="90"/>
      <c r="F67" s="90"/>
      <c r="G67" s="90"/>
    </row>
    <row r="68" spans="1:7">
      <c r="A68" s="68"/>
      <c r="D68" s="89"/>
      <c r="E68" s="90"/>
      <c r="F68" s="90"/>
      <c r="G68" s="90"/>
    </row>
    <row r="69" spans="1:7">
      <c r="A69" s="68"/>
      <c r="D69" s="89"/>
      <c r="E69" s="90"/>
      <c r="F69" s="90"/>
      <c r="G69" s="90"/>
    </row>
    <row r="70" spans="1:7">
      <c r="A70" s="68"/>
      <c r="D70" s="89"/>
      <c r="E70" s="90"/>
      <c r="F70" s="90"/>
      <c r="G70" s="90"/>
    </row>
    <row r="71" spans="1:7">
      <c r="A71" s="68"/>
      <c r="D71" s="89"/>
      <c r="E71" s="90"/>
      <c r="F71" s="90"/>
      <c r="G71" s="90"/>
    </row>
    <row r="72" spans="1:7">
      <c r="A72" s="68"/>
      <c r="D72" s="89"/>
      <c r="E72" s="90"/>
      <c r="F72" s="90"/>
      <c r="G72" s="90"/>
    </row>
    <row r="73" spans="1:7">
      <c r="A73" s="68"/>
      <c r="D73" s="89"/>
      <c r="E73" s="90"/>
      <c r="F73" s="90"/>
      <c r="G73" s="90"/>
    </row>
    <row r="74" spans="1:7">
      <c r="A74" s="68"/>
      <c r="D74" s="89"/>
      <c r="E74" s="90"/>
      <c r="F74" s="90"/>
      <c r="G74" s="90"/>
    </row>
    <row r="75" spans="1:7">
      <c r="A75" s="68"/>
      <c r="D75" s="89"/>
      <c r="E75" s="90"/>
      <c r="F75" s="90"/>
      <c r="G75" s="90"/>
    </row>
    <row r="76" spans="1:7">
      <c r="A76" s="68"/>
      <c r="D76" s="89"/>
      <c r="E76" s="90"/>
      <c r="F76" s="90"/>
      <c r="G76" s="90"/>
    </row>
    <row r="77" spans="1:7">
      <c r="A77" s="68"/>
      <c r="D77" s="89"/>
      <c r="E77" s="90"/>
      <c r="F77" s="90"/>
      <c r="G77" s="90"/>
    </row>
    <row r="78" spans="1:7">
      <c r="A78" s="68"/>
      <c r="D78" s="89"/>
      <c r="E78" s="90"/>
      <c r="F78" s="90"/>
      <c r="G78" s="90"/>
    </row>
    <row r="79" spans="1:7">
      <c r="A79" s="68"/>
      <c r="D79" s="89"/>
      <c r="E79" s="90"/>
      <c r="F79" s="90"/>
      <c r="G79" s="90"/>
    </row>
    <row r="80" spans="1:7">
      <c r="A80" s="68"/>
      <c r="D80" s="89"/>
      <c r="E80" s="90"/>
      <c r="F80" s="90"/>
      <c r="G80" s="90"/>
    </row>
    <row r="81" spans="1:1">
      <c r="A81" s="68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73"/>
  <sheetViews>
    <sheetView view="pageBreakPreview" zoomScale="75" zoomScaleNormal="75" zoomScaleSheetLayoutView="75" workbookViewId="0">
      <pane xSplit="1" ySplit="6" topLeftCell="B59" activePane="bottomRight" state="frozen"/>
      <selection activeCell="A67" sqref="A67"/>
      <selection pane="topRight" activeCell="A67" sqref="A67"/>
      <selection pane="bottomLeft" activeCell="A67" sqref="A67"/>
      <selection pane="bottomRight" activeCell="C33" sqref="C33:E33"/>
    </sheetView>
  </sheetViews>
  <sheetFormatPr defaultRowHeight="18.75"/>
  <cols>
    <col min="1" max="1" width="88" style="47" customWidth="1"/>
    <col min="2" max="2" width="15" style="47" customWidth="1"/>
    <col min="3" max="7" width="20.42578125" style="47" customWidth="1"/>
    <col min="8" max="8" width="18.42578125" style="47" customWidth="1"/>
    <col min="9" max="16384" width="9.140625" style="47"/>
  </cols>
  <sheetData>
    <row r="1" spans="1:8" ht="20.25">
      <c r="A1" s="351"/>
      <c r="B1" s="351"/>
      <c r="C1" s="351"/>
      <c r="D1" s="351"/>
      <c r="E1" s="351"/>
      <c r="F1" s="351"/>
      <c r="G1" s="351"/>
      <c r="H1" s="126" t="s">
        <v>360</v>
      </c>
    </row>
    <row r="2" spans="1:8" ht="22.5">
      <c r="A2" s="466" t="s">
        <v>233</v>
      </c>
      <c r="B2" s="466"/>
      <c r="C2" s="466"/>
      <c r="D2" s="466"/>
      <c r="E2" s="466"/>
      <c r="F2" s="466"/>
      <c r="G2" s="466"/>
      <c r="H2" s="466"/>
    </row>
    <row r="3" spans="1:8">
      <c r="A3" s="127"/>
      <c r="B3" s="127"/>
      <c r="C3" s="127"/>
      <c r="D3" s="127"/>
      <c r="E3" s="127"/>
      <c r="F3" s="127"/>
      <c r="G3" s="127"/>
      <c r="H3" s="127" t="s">
        <v>385</v>
      </c>
    </row>
    <row r="4" spans="1:8" ht="48" customHeight="1">
      <c r="A4" s="464" t="s">
        <v>163</v>
      </c>
      <c r="B4" s="503" t="s">
        <v>0</v>
      </c>
      <c r="C4" s="464" t="s">
        <v>288</v>
      </c>
      <c r="D4" s="464"/>
      <c r="E4" s="470" t="s">
        <v>457</v>
      </c>
      <c r="F4" s="470"/>
      <c r="G4" s="470"/>
      <c r="H4" s="470"/>
    </row>
    <row r="5" spans="1:8" ht="56.25" customHeight="1">
      <c r="A5" s="464"/>
      <c r="B5" s="503"/>
      <c r="C5" s="342" t="s">
        <v>462</v>
      </c>
      <c r="D5" s="342" t="s">
        <v>458</v>
      </c>
      <c r="E5" s="342" t="s">
        <v>153</v>
      </c>
      <c r="F5" s="342" t="s">
        <v>148</v>
      </c>
      <c r="G5" s="37" t="s">
        <v>159</v>
      </c>
      <c r="H5" s="37" t="s">
        <v>160</v>
      </c>
    </row>
    <row r="6" spans="1:8" ht="22.5" customHeight="1">
      <c r="A6" s="37">
        <v>1</v>
      </c>
      <c r="B6" s="128">
        <v>2</v>
      </c>
      <c r="C6" s="37">
        <v>3</v>
      </c>
      <c r="D6" s="128">
        <v>4</v>
      </c>
      <c r="E6" s="37">
        <v>5</v>
      </c>
      <c r="F6" s="128">
        <v>6</v>
      </c>
      <c r="G6" s="37">
        <v>7</v>
      </c>
      <c r="H6" s="128">
        <v>8</v>
      </c>
    </row>
    <row r="7" spans="1:8" ht="27.75" customHeight="1">
      <c r="A7" s="422" t="s">
        <v>244</v>
      </c>
      <c r="B7" s="423"/>
      <c r="C7" s="423"/>
      <c r="D7" s="423"/>
      <c r="E7" s="423"/>
      <c r="F7" s="423"/>
      <c r="G7" s="423"/>
      <c r="H7" s="424"/>
    </row>
    <row r="8" spans="1:8" s="129" customFormat="1" ht="30" customHeight="1">
      <c r="A8" s="425" t="s">
        <v>219</v>
      </c>
      <c r="B8" s="426">
        <v>3000</v>
      </c>
      <c r="C8" s="355">
        <f>SUM(C9:C10,C12:C17)</f>
        <v>19892</v>
      </c>
      <c r="D8" s="355">
        <f>SUM(D9:D10,D12:D17)</f>
        <v>11266</v>
      </c>
      <c r="E8" s="355">
        <f>SUM(E9:E10,E12:E17)</f>
        <v>19667</v>
      </c>
      <c r="F8" s="355">
        <f>SUM(F9:F10,F12:F17)</f>
        <v>11266</v>
      </c>
      <c r="G8" s="355">
        <f>F8-E8</f>
        <v>-8401</v>
      </c>
      <c r="H8" s="427">
        <f>(F8/E8)*100</f>
        <v>57.283774851273705</v>
      </c>
    </row>
    <row r="9" spans="1:8" ht="27.75" customHeight="1">
      <c r="A9" s="305" t="s">
        <v>319</v>
      </c>
      <c r="B9" s="363">
        <v>3010</v>
      </c>
      <c r="C9" s="303">
        <v>19887</v>
      </c>
      <c r="D9" s="303">
        <v>10579</v>
      </c>
      <c r="E9" s="303">
        <v>19660</v>
      </c>
      <c r="F9" s="303">
        <v>10579</v>
      </c>
      <c r="G9" s="303">
        <f t="shared" ref="G9:G67" si="0">F9-E9</f>
        <v>-9081</v>
      </c>
      <c r="H9" s="304">
        <f t="shared" ref="H9" si="1">(F9/E9)*100</f>
        <v>53.809766022380465</v>
      </c>
    </row>
    <row r="10" spans="1:8" ht="27.75" customHeight="1">
      <c r="A10" s="305" t="s">
        <v>234</v>
      </c>
      <c r="B10" s="363">
        <v>3020</v>
      </c>
      <c r="C10" s="303"/>
      <c r="D10" s="303"/>
      <c r="E10" s="303"/>
      <c r="F10" s="303"/>
      <c r="G10" s="355">
        <f t="shared" si="0"/>
        <v>0</v>
      </c>
      <c r="H10" s="427"/>
    </row>
    <row r="11" spans="1:8" ht="27.75" customHeight="1">
      <c r="A11" s="305" t="s">
        <v>235</v>
      </c>
      <c r="B11" s="363">
        <v>3021</v>
      </c>
      <c r="C11" s="303"/>
      <c r="D11" s="303"/>
      <c r="E11" s="303"/>
      <c r="F11" s="303"/>
      <c r="G11" s="355">
        <f t="shared" si="0"/>
        <v>0</v>
      </c>
      <c r="H11" s="427"/>
    </row>
    <row r="12" spans="1:8" ht="27.75" customHeight="1">
      <c r="A12" s="305" t="s">
        <v>318</v>
      </c>
      <c r="B12" s="363">
        <v>3030</v>
      </c>
      <c r="C12" s="303"/>
      <c r="D12" s="303">
        <v>0</v>
      </c>
      <c r="E12" s="303">
        <v>0</v>
      </c>
      <c r="F12" s="303">
        <v>0</v>
      </c>
      <c r="G12" s="303">
        <f t="shared" si="0"/>
        <v>0</v>
      </c>
      <c r="H12" s="427"/>
    </row>
    <row r="13" spans="1:8" ht="27.75" customHeight="1">
      <c r="A13" s="305" t="s">
        <v>386</v>
      </c>
      <c r="B13" s="363">
        <v>3040</v>
      </c>
      <c r="C13" s="303"/>
      <c r="D13" s="303"/>
      <c r="E13" s="303"/>
      <c r="F13" s="303"/>
      <c r="G13" s="355">
        <f t="shared" si="0"/>
        <v>0</v>
      </c>
      <c r="H13" s="427"/>
    </row>
    <row r="14" spans="1:8" ht="27.75" customHeight="1">
      <c r="A14" s="305" t="s">
        <v>220</v>
      </c>
      <c r="B14" s="363">
        <v>3050</v>
      </c>
      <c r="C14" s="303"/>
      <c r="D14" s="303"/>
      <c r="E14" s="303"/>
      <c r="F14" s="303"/>
      <c r="G14" s="355">
        <f t="shared" si="0"/>
        <v>0</v>
      </c>
      <c r="H14" s="427"/>
    </row>
    <row r="15" spans="1:8" ht="27.75" customHeight="1">
      <c r="A15" s="305" t="s">
        <v>388</v>
      </c>
      <c r="B15" s="363">
        <v>3060</v>
      </c>
      <c r="C15" s="303"/>
      <c r="D15" s="303"/>
      <c r="E15" s="303"/>
      <c r="F15" s="303"/>
      <c r="G15" s="355">
        <f t="shared" si="0"/>
        <v>0</v>
      </c>
      <c r="H15" s="427"/>
    </row>
    <row r="16" spans="1:8" ht="46.5" customHeight="1">
      <c r="A16" s="305" t="s">
        <v>387</v>
      </c>
      <c r="B16" s="363">
        <v>3070</v>
      </c>
      <c r="C16" s="303">
        <v>5</v>
      </c>
      <c r="D16" s="303">
        <v>4</v>
      </c>
      <c r="E16" s="303">
        <v>7</v>
      </c>
      <c r="F16" s="303">
        <v>4</v>
      </c>
      <c r="G16" s="303">
        <f t="shared" si="0"/>
        <v>-3</v>
      </c>
      <c r="H16" s="304">
        <f>(F16/E16)*100</f>
        <v>57.142857142857139</v>
      </c>
    </row>
    <row r="17" spans="1:8" ht="31.5" customHeight="1">
      <c r="A17" s="305" t="s">
        <v>320</v>
      </c>
      <c r="B17" s="363">
        <v>3080</v>
      </c>
      <c r="C17" s="303"/>
      <c r="D17" s="303">
        <v>683</v>
      </c>
      <c r="E17" s="303"/>
      <c r="F17" s="303">
        <v>683</v>
      </c>
      <c r="G17" s="303">
        <f t="shared" si="0"/>
        <v>683</v>
      </c>
      <c r="H17" s="304"/>
    </row>
    <row r="18" spans="1:8" s="129" customFormat="1" ht="30" customHeight="1">
      <c r="A18" s="425" t="s">
        <v>228</v>
      </c>
      <c r="B18" s="426">
        <v>3100</v>
      </c>
      <c r="C18" s="355">
        <f>SUM(C19:C20,C21,C32,C33)</f>
        <v>-19638</v>
      </c>
      <c r="D18" s="355">
        <f t="shared" ref="D18:F18" si="2">SUM(D19:D20,D21,D32,D33)</f>
        <v>-11288</v>
      </c>
      <c r="E18" s="355">
        <f t="shared" si="2"/>
        <v>-19699</v>
      </c>
      <c r="F18" s="355">
        <f t="shared" si="2"/>
        <v>-11288</v>
      </c>
      <c r="G18" s="355">
        <f t="shared" si="0"/>
        <v>8411</v>
      </c>
      <c r="H18" s="427">
        <f t="shared" ref="H18:H68" si="3">(F18/E18)*100</f>
        <v>57.302401137113556</v>
      </c>
    </row>
    <row r="19" spans="1:8" ht="27.75" customHeight="1">
      <c r="A19" s="305" t="s">
        <v>223</v>
      </c>
      <c r="B19" s="363">
        <v>3110</v>
      </c>
      <c r="C19" s="303">
        <v>-11827</v>
      </c>
      <c r="D19" s="303">
        <v>-5819</v>
      </c>
      <c r="E19" s="303">
        <v>-9890</v>
      </c>
      <c r="F19" s="303">
        <v>-5819</v>
      </c>
      <c r="G19" s="303">
        <f t="shared" si="0"/>
        <v>4071</v>
      </c>
      <c r="H19" s="304">
        <f t="shared" si="3"/>
        <v>58.837209302325576</v>
      </c>
    </row>
    <row r="20" spans="1:8" ht="27.75" customHeight="1">
      <c r="A20" s="305" t="s">
        <v>224</v>
      </c>
      <c r="B20" s="363">
        <v>3120</v>
      </c>
      <c r="C20" s="303">
        <v>-4990</v>
      </c>
      <c r="D20" s="303">
        <v>-2996</v>
      </c>
      <c r="E20" s="303">
        <v>-6807</v>
      </c>
      <c r="F20" s="303">
        <v>-2996</v>
      </c>
      <c r="G20" s="303">
        <f t="shared" si="0"/>
        <v>3811</v>
      </c>
      <c r="H20" s="304">
        <f t="shared" si="3"/>
        <v>44.013515498751289</v>
      </c>
    </row>
    <row r="21" spans="1:8" ht="42" customHeight="1">
      <c r="A21" s="305" t="s">
        <v>236</v>
      </c>
      <c r="B21" s="363">
        <v>3130</v>
      </c>
      <c r="C21" s="303">
        <f>SUM(C22:C31)</f>
        <v>-2767</v>
      </c>
      <c r="D21" s="303">
        <f t="shared" ref="D21:F21" si="4">SUM(D22:D31)</f>
        <v>-1690</v>
      </c>
      <c r="E21" s="303">
        <f t="shared" si="4"/>
        <v>-2968</v>
      </c>
      <c r="F21" s="303">
        <f t="shared" si="4"/>
        <v>-1690</v>
      </c>
      <c r="G21" s="303">
        <f t="shared" si="0"/>
        <v>1278</v>
      </c>
      <c r="H21" s="304">
        <f t="shared" si="3"/>
        <v>56.94070080862533</v>
      </c>
    </row>
    <row r="22" spans="1:8" ht="27.75" customHeight="1">
      <c r="A22" s="305" t="s">
        <v>225</v>
      </c>
      <c r="B22" s="363">
        <v>3131</v>
      </c>
      <c r="C22" s="303">
        <v>-1</v>
      </c>
      <c r="D22" s="303">
        <v>-21</v>
      </c>
      <c r="E22" s="303">
        <v>-35</v>
      </c>
      <c r="F22" s="303">
        <v>-21</v>
      </c>
      <c r="G22" s="303">
        <f t="shared" si="0"/>
        <v>14</v>
      </c>
      <c r="H22" s="304">
        <f t="shared" si="3"/>
        <v>60</v>
      </c>
    </row>
    <row r="23" spans="1:8" ht="27.75" customHeight="1">
      <c r="A23" s="305" t="s">
        <v>226</v>
      </c>
      <c r="B23" s="363">
        <v>3132</v>
      </c>
      <c r="C23" s="303">
        <v>-97</v>
      </c>
      <c r="D23" s="303">
        <v>-57</v>
      </c>
      <c r="E23" s="303">
        <v>-96</v>
      </c>
      <c r="F23" s="303">
        <v>-57</v>
      </c>
      <c r="G23" s="303">
        <f t="shared" si="0"/>
        <v>39</v>
      </c>
      <c r="H23" s="304">
        <f t="shared" si="3"/>
        <v>59.375</v>
      </c>
    </row>
    <row r="24" spans="1:8" ht="27.75" customHeight="1">
      <c r="A24" s="305" t="s">
        <v>70</v>
      </c>
      <c r="B24" s="363">
        <v>3133</v>
      </c>
      <c r="C24" s="303">
        <v>-1103</v>
      </c>
      <c r="D24" s="303">
        <v>-667</v>
      </c>
      <c r="E24" s="303">
        <v>-1224</v>
      </c>
      <c r="F24" s="303">
        <v>-667</v>
      </c>
      <c r="G24" s="303">
        <f t="shared" si="0"/>
        <v>557</v>
      </c>
      <c r="H24" s="304">
        <f t="shared" si="3"/>
        <v>54.493464052287578</v>
      </c>
    </row>
    <row r="25" spans="1:8" ht="27.75" customHeight="1">
      <c r="A25" s="305" t="s">
        <v>71</v>
      </c>
      <c r="B25" s="363">
        <v>3134</v>
      </c>
      <c r="C25" s="303">
        <v>0</v>
      </c>
      <c r="D25" s="303">
        <v>0</v>
      </c>
      <c r="E25" s="303">
        <v>0</v>
      </c>
      <c r="F25" s="303">
        <v>0</v>
      </c>
      <c r="G25" s="303">
        <f t="shared" si="0"/>
        <v>0</v>
      </c>
      <c r="H25" s="304"/>
    </row>
    <row r="26" spans="1:8" ht="27.75" customHeight="1">
      <c r="A26" s="305" t="s">
        <v>299</v>
      </c>
      <c r="B26" s="363">
        <v>3135</v>
      </c>
      <c r="C26" s="303">
        <v>0</v>
      </c>
      <c r="D26" s="303">
        <v>0</v>
      </c>
      <c r="E26" s="303">
        <v>0</v>
      </c>
      <c r="F26" s="303">
        <v>0</v>
      </c>
      <c r="G26" s="303">
        <f t="shared" si="0"/>
        <v>0</v>
      </c>
      <c r="H26" s="304"/>
    </row>
    <row r="27" spans="1:8" ht="27.75" customHeight="1">
      <c r="A27" s="305" t="s">
        <v>300</v>
      </c>
      <c r="B27" s="363">
        <v>3136</v>
      </c>
      <c r="C27" s="303">
        <v>0</v>
      </c>
      <c r="D27" s="303">
        <v>0</v>
      </c>
      <c r="E27" s="303">
        <v>0</v>
      </c>
      <c r="F27" s="303">
        <v>0</v>
      </c>
      <c r="G27" s="303">
        <f t="shared" si="0"/>
        <v>0</v>
      </c>
      <c r="H27" s="304"/>
    </row>
    <row r="28" spans="1:8" ht="27.75" customHeight="1">
      <c r="A28" s="305" t="s">
        <v>305</v>
      </c>
      <c r="B28" s="363">
        <v>3137</v>
      </c>
      <c r="C28" s="303">
        <v>0</v>
      </c>
      <c r="D28" s="303">
        <v>0</v>
      </c>
      <c r="E28" s="303">
        <v>0</v>
      </c>
      <c r="F28" s="303">
        <v>0</v>
      </c>
      <c r="G28" s="303">
        <f t="shared" si="0"/>
        <v>0</v>
      </c>
      <c r="H28" s="304"/>
    </row>
    <row r="29" spans="1:8" ht="27.75" customHeight="1">
      <c r="A29" s="305" t="s">
        <v>381</v>
      </c>
      <c r="B29" s="363">
        <v>3138</v>
      </c>
      <c r="C29" s="303">
        <v>-94</v>
      </c>
      <c r="D29" s="303">
        <v>-57</v>
      </c>
      <c r="E29" s="303">
        <v>-102</v>
      </c>
      <c r="F29" s="303">
        <v>-57</v>
      </c>
      <c r="G29" s="303">
        <f t="shared" si="0"/>
        <v>45</v>
      </c>
      <c r="H29" s="304">
        <f t="shared" si="3"/>
        <v>55.882352941176471</v>
      </c>
    </row>
    <row r="30" spans="1:8" ht="45" customHeight="1">
      <c r="A30" s="305" t="s">
        <v>431</v>
      </c>
      <c r="B30" s="363">
        <v>3139</v>
      </c>
      <c r="C30" s="303">
        <v>-1442</v>
      </c>
      <c r="D30" s="303">
        <v>-869</v>
      </c>
      <c r="E30" s="303">
        <v>-1475</v>
      </c>
      <c r="F30" s="303">
        <v>-869</v>
      </c>
      <c r="G30" s="303">
        <f t="shared" si="0"/>
        <v>606</v>
      </c>
      <c r="H30" s="304">
        <f t="shared" si="3"/>
        <v>58.915254237288138</v>
      </c>
    </row>
    <row r="31" spans="1:8" ht="31.5" customHeight="1">
      <c r="A31" s="305" t="s">
        <v>508</v>
      </c>
      <c r="B31" s="363">
        <v>3140</v>
      </c>
      <c r="C31" s="303">
        <v>-30</v>
      </c>
      <c r="D31" s="303">
        <v>-19</v>
      </c>
      <c r="E31" s="303">
        <v>-36</v>
      </c>
      <c r="F31" s="303">
        <v>-19</v>
      </c>
      <c r="G31" s="303">
        <f t="shared" si="0"/>
        <v>17</v>
      </c>
      <c r="H31" s="304">
        <f t="shared" si="3"/>
        <v>52.777777777777779</v>
      </c>
    </row>
    <row r="32" spans="1:8" ht="27.75" customHeight="1">
      <c r="A32" s="305" t="s">
        <v>227</v>
      </c>
      <c r="B32" s="363">
        <v>3150</v>
      </c>
      <c r="C32" s="303">
        <v>0</v>
      </c>
      <c r="D32" s="303">
        <v>0</v>
      </c>
      <c r="E32" s="303">
        <v>0</v>
      </c>
      <c r="F32" s="303">
        <v>0</v>
      </c>
      <c r="G32" s="303"/>
      <c r="H32" s="304"/>
    </row>
    <row r="33" spans="1:8" ht="27.75" customHeight="1">
      <c r="A33" s="305" t="s">
        <v>317</v>
      </c>
      <c r="B33" s="363">
        <v>3160</v>
      </c>
      <c r="C33" s="303">
        <v>-54</v>
      </c>
      <c r="D33" s="303">
        <v>-783</v>
      </c>
      <c r="E33" s="303">
        <v>-34</v>
      </c>
      <c r="F33" s="303">
        <v>-783</v>
      </c>
      <c r="G33" s="303">
        <f t="shared" si="0"/>
        <v>-749</v>
      </c>
      <c r="H33" s="304">
        <f t="shared" si="3"/>
        <v>2302.9411764705883</v>
      </c>
    </row>
    <row r="34" spans="1:8" s="129" customFormat="1" ht="30" customHeight="1">
      <c r="A34" s="425" t="s">
        <v>241</v>
      </c>
      <c r="B34" s="426">
        <v>3195</v>
      </c>
      <c r="C34" s="355">
        <f>SUM(C8,C18)</f>
        <v>254</v>
      </c>
      <c r="D34" s="355">
        <f>SUM(D8,D18)</f>
        <v>-22</v>
      </c>
      <c r="E34" s="355">
        <f>SUM(E8,E18)</f>
        <v>-32</v>
      </c>
      <c r="F34" s="355">
        <f>SUM(F8,F18)</f>
        <v>-22</v>
      </c>
      <c r="G34" s="355">
        <f t="shared" si="0"/>
        <v>10</v>
      </c>
      <c r="H34" s="427">
        <f t="shared" si="3"/>
        <v>68.75</v>
      </c>
    </row>
    <row r="35" spans="1:8" s="129" customFormat="1" ht="30" customHeight="1">
      <c r="A35" s="428" t="s">
        <v>245</v>
      </c>
      <c r="B35" s="426"/>
      <c r="C35" s="355"/>
      <c r="D35" s="355"/>
      <c r="E35" s="355"/>
      <c r="F35" s="355"/>
      <c r="G35" s="355">
        <f t="shared" si="0"/>
        <v>0</v>
      </c>
      <c r="H35" s="427"/>
    </row>
    <row r="36" spans="1:8" s="129" customFormat="1" ht="30" customHeight="1">
      <c r="A36" s="425" t="s">
        <v>221</v>
      </c>
      <c r="B36" s="426">
        <v>3200</v>
      </c>
      <c r="C36" s="355">
        <f>SUM(C37:C40)</f>
        <v>0</v>
      </c>
      <c r="D36" s="355">
        <f>SUM(D37:D40)</f>
        <v>0</v>
      </c>
      <c r="E36" s="355">
        <f>SUM(E37:E40)</f>
        <v>0</v>
      </c>
      <c r="F36" s="355">
        <f>SUM(F37:F40)</f>
        <v>0</v>
      </c>
      <c r="G36" s="355">
        <f t="shared" si="0"/>
        <v>0</v>
      </c>
      <c r="H36" s="427"/>
    </row>
    <row r="37" spans="1:8" ht="27.75" customHeight="1">
      <c r="A37" s="305" t="s">
        <v>237</v>
      </c>
      <c r="B37" s="363">
        <v>3210</v>
      </c>
      <c r="C37" s="303"/>
      <c r="D37" s="303"/>
      <c r="E37" s="303"/>
      <c r="F37" s="303"/>
      <c r="G37" s="355">
        <f t="shared" si="0"/>
        <v>0</v>
      </c>
      <c r="H37" s="427"/>
    </row>
    <row r="38" spans="1:8" ht="27.75" customHeight="1">
      <c r="A38" s="305" t="s">
        <v>238</v>
      </c>
      <c r="B38" s="363">
        <v>3220</v>
      </c>
      <c r="C38" s="303"/>
      <c r="D38" s="303"/>
      <c r="E38" s="303"/>
      <c r="F38" s="303"/>
      <c r="G38" s="355">
        <f t="shared" si="0"/>
        <v>0</v>
      </c>
      <c r="H38" s="427"/>
    </row>
    <row r="39" spans="1:8" ht="27.75" customHeight="1">
      <c r="A39" s="305" t="s">
        <v>48</v>
      </c>
      <c r="B39" s="363">
        <v>3230</v>
      </c>
      <c r="C39" s="303"/>
      <c r="D39" s="303"/>
      <c r="E39" s="303"/>
      <c r="F39" s="303"/>
      <c r="G39" s="355">
        <f t="shared" si="0"/>
        <v>0</v>
      </c>
      <c r="H39" s="427"/>
    </row>
    <row r="40" spans="1:8" ht="27.75" customHeight="1">
      <c r="A40" s="305" t="s">
        <v>449</v>
      </c>
      <c r="B40" s="363">
        <v>3240</v>
      </c>
      <c r="C40" s="303"/>
      <c r="D40" s="303"/>
      <c r="E40" s="303"/>
      <c r="F40" s="303"/>
      <c r="G40" s="355">
        <f t="shared" si="0"/>
        <v>0</v>
      </c>
      <c r="H40" s="427"/>
    </row>
    <row r="41" spans="1:8" s="129" customFormat="1" ht="30" customHeight="1">
      <c r="A41" s="425" t="s">
        <v>229</v>
      </c>
      <c r="B41" s="426">
        <v>3255</v>
      </c>
      <c r="C41" s="355">
        <f>SUM(C42,C44,C51)</f>
        <v>-82</v>
      </c>
      <c r="D41" s="355">
        <f>SUM(D42,D44,D51)</f>
        <v>-25</v>
      </c>
      <c r="E41" s="355">
        <f>SUM(E42,E44,E51)</f>
        <v>-114</v>
      </c>
      <c r="F41" s="355">
        <f>SUM(F42,F44,F51)</f>
        <v>-25</v>
      </c>
      <c r="G41" s="355">
        <f t="shared" si="0"/>
        <v>89</v>
      </c>
      <c r="H41" s="427">
        <f t="shared" si="3"/>
        <v>21.929824561403507</v>
      </c>
    </row>
    <row r="42" spans="1:8" s="129" customFormat="1" ht="30" customHeight="1">
      <c r="A42" s="429" t="s">
        <v>389</v>
      </c>
      <c r="B42" s="430">
        <v>3260</v>
      </c>
      <c r="C42" s="303">
        <v>0</v>
      </c>
      <c r="D42" s="303">
        <v>0</v>
      </c>
      <c r="E42" s="303">
        <v>0</v>
      </c>
      <c r="F42" s="303">
        <v>0</v>
      </c>
      <c r="G42" s="355">
        <f t="shared" si="0"/>
        <v>0</v>
      </c>
      <c r="H42" s="427"/>
    </row>
    <row r="43" spans="1:8" s="129" customFormat="1" ht="30" customHeight="1">
      <c r="A43" s="429" t="s">
        <v>390</v>
      </c>
      <c r="B43" s="430">
        <v>3261</v>
      </c>
      <c r="C43" s="303">
        <v>0</v>
      </c>
      <c r="D43" s="303">
        <v>0</v>
      </c>
      <c r="E43" s="303">
        <v>0</v>
      </c>
      <c r="F43" s="303">
        <v>0</v>
      </c>
      <c r="G43" s="355">
        <f t="shared" si="0"/>
        <v>0</v>
      </c>
      <c r="H43" s="427"/>
    </row>
    <row r="44" spans="1:8" s="129" customFormat="1" ht="30" customHeight="1">
      <c r="A44" s="429" t="s">
        <v>391</v>
      </c>
      <c r="B44" s="430">
        <v>3270</v>
      </c>
      <c r="C44" s="303">
        <f>SUM(C45:C50)</f>
        <v>-82</v>
      </c>
      <c r="D44" s="303">
        <f t="shared" ref="D44:E44" si="5">SUM(D45:D50)</f>
        <v>-25</v>
      </c>
      <c r="E44" s="303">
        <f t="shared" si="5"/>
        <v>-114</v>
      </c>
      <c r="F44" s="303">
        <f t="shared" ref="F44" si="6">SUM(F45:F50)</f>
        <v>-25</v>
      </c>
      <c r="G44" s="303">
        <f t="shared" si="0"/>
        <v>89</v>
      </c>
      <c r="H44" s="304">
        <f t="shared" si="3"/>
        <v>21.929824561403507</v>
      </c>
    </row>
    <row r="45" spans="1:8" s="129" customFormat="1" ht="30" customHeight="1">
      <c r="A45" s="429" t="s">
        <v>398</v>
      </c>
      <c r="B45" s="430">
        <v>3271</v>
      </c>
      <c r="C45" s="303">
        <v>0</v>
      </c>
      <c r="D45" s="303">
        <v>0</v>
      </c>
      <c r="E45" s="303">
        <v>0</v>
      </c>
      <c r="F45" s="303">
        <v>0</v>
      </c>
      <c r="G45" s="303">
        <f t="shared" si="0"/>
        <v>0</v>
      </c>
      <c r="H45" s="304"/>
    </row>
    <row r="46" spans="1:8" ht="27.75" customHeight="1">
      <c r="A46" s="305" t="s">
        <v>450</v>
      </c>
      <c r="B46" s="363">
        <v>3272</v>
      </c>
      <c r="C46" s="303">
        <v>-75</v>
      </c>
      <c r="D46" s="303">
        <v>-17</v>
      </c>
      <c r="E46" s="303">
        <v>-114</v>
      </c>
      <c r="F46" s="303">
        <v>-17</v>
      </c>
      <c r="G46" s="303">
        <f>F46-E46</f>
        <v>97</v>
      </c>
      <c r="H46" s="304">
        <f t="shared" si="3"/>
        <v>14.912280701754385</v>
      </c>
    </row>
    <row r="47" spans="1:8" ht="39" customHeight="1">
      <c r="A47" s="305" t="s">
        <v>28</v>
      </c>
      <c r="B47" s="363">
        <v>3273</v>
      </c>
      <c r="C47" s="303">
        <v>-7</v>
      </c>
      <c r="D47" s="303">
        <v>-8</v>
      </c>
      <c r="E47" s="303">
        <v>0</v>
      </c>
      <c r="F47" s="303">
        <v>-8</v>
      </c>
      <c r="G47" s="303">
        <f t="shared" si="0"/>
        <v>-8</v>
      </c>
      <c r="H47" s="304"/>
    </row>
    <row r="48" spans="1:8" ht="27.75" customHeight="1">
      <c r="A48" s="305" t="s">
        <v>451</v>
      </c>
      <c r="B48" s="363">
        <v>3274</v>
      </c>
      <c r="C48" s="303">
        <v>0</v>
      </c>
      <c r="D48" s="303">
        <v>0</v>
      </c>
      <c r="E48" s="303">
        <v>0</v>
      </c>
      <c r="F48" s="303">
        <v>0</v>
      </c>
      <c r="G48" s="303">
        <f t="shared" si="0"/>
        <v>0</v>
      </c>
      <c r="H48" s="304"/>
    </row>
    <row r="49" spans="1:8" ht="42.75" customHeight="1">
      <c r="A49" s="305" t="s">
        <v>392</v>
      </c>
      <c r="B49" s="363">
        <v>3275</v>
      </c>
      <c r="C49" s="303">
        <v>0</v>
      </c>
      <c r="D49" s="303">
        <v>0</v>
      </c>
      <c r="E49" s="303">
        <v>0</v>
      </c>
      <c r="F49" s="303">
        <v>0</v>
      </c>
      <c r="G49" s="303">
        <f t="shared" si="0"/>
        <v>0</v>
      </c>
      <c r="H49" s="304"/>
    </row>
    <row r="50" spans="1:8" ht="27.75" customHeight="1">
      <c r="A50" s="305" t="s">
        <v>393</v>
      </c>
      <c r="B50" s="363">
        <v>3276</v>
      </c>
      <c r="C50" s="303">
        <v>0</v>
      </c>
      <c r="D50" s="303">
        <v>0</v>
      </c>
      <c r="E50" s="303">
        <v>0</v>
      </c>
      <c r="F50" s="303">
        <v>0</v>
      </c>
      <c r="G50" s="303">
        <f t="shared" si="0"/>
        <v>0</v>
      </c>
      <c r="H50" s="304"/>
    </row>
    <row r="51" spans="1:8" ht="27.75" customHeight="1">
      <c r="A51" s="305" t="s">
        <v>317</v>
      </c>
      <c r="B51" s="363">
        <v>3280</v>
      </c>
      <c r="C51" s="303">
        <v>0</v>
      </c>
      <c r="D51" s="303">
        <v>0</v>
      </c>
      <c r="E51" s="303">
        <v>0</v>
      </c>
      <c r="F51" s="303">
        <v>0</v>
      </c>
      <c r="G51" s="303">
        <f t="shared" si="0"/>
        <v>0</v>
      </c>
      <c r="H51" s="304"/>
    </row>
    <row r="52" spans="1:8" s="129" customFormat="1" ht="30" customHeight="1">
      <c r="A52" s="425" t="s">
        <v>109</v>
      </c>
      <c r="B52" s="426">
        <v>3295</v>
      </c>
      <c r="C52" s="303">
        <f>SUM(C36,C41)</f>
        <v>-82</v>
      </c>
      <c r="D52" s="303">
        <f t="shared" ref="D52:F52" si="7">SUM(D36,D41)</f>
        <v>-25</v>
      </c>
      <c r="E52" s="303">
        <f t="shared" si="7"/>
        <v>-114</v>
      </c>
      <c r="F52" s="303">
        <f t="shared" si="7"/>
        <v>-25</v>
      </c>
      <c r="G52" s="303">
        <f t="shared" si="0"/>
        <v>89</v>
      </c>
      <c r="H52" s="304">
        <f t="shared" si="3"/>
        <v>21.929824561403507</v>
      </c>
    </row>
    <row r="53" spans="1:8" s="129" customFormat="1" ht="30" customHeight="1">
      <c r="A53" s="428" t="s">
        <v>246</v>
      </c>
      <c r="B53" s="426"/>
      <c r="C53" s="303"/>
      <c r="D53" s="303"/>
      <c r="E53" s="303"/>
      <c r="F53" s="303"/>
      <c r="G53" s="355">
        <f t="shared" si="0"/>
        <v>0</v>
      </c>
      <c r="H53" s="427"/>
    </row>
    <row r="54" spans="1:8" s="129" customFormat="1" ht="30" customHeight="1">
      <c r="A54" s="425" t="s">
        <v>222</v>
      </c>
      <c r="B54" s="426">
        <v>3300</v>
      </c>
      <c r="C54" s="355">
        <f>SUM(C55:C57)</f>
        <v>0</v>
      </c>
      <c r="D54" s="355">
        <f t="shared" ref="D54:F54" si="8">SUM(D55:D57)</f>
        <v>8</v>
      </c>
      <c r="E54" s="355">
        <f t="shared" si="8"/>
        <v>0</v>
      </c>
      <c r="F54" s="355">
        <f t="shared" si="8"/>
        <v>8</v>
      </c>
      <c r="G54" s="355">
        <f t="shared" si="0"/>
        <v>8</v>
      </c>
      <c r="H54" s="427"/>
    </row>
    <row r="55" spans="1:8" ht="27.75" customHeight="1">
      <c r="A55" s="305" t="s">
        <v>239</v>
      </c>
      <c r="B55" s="363">
        <v>3310</v>
      </c>
      <c r="C55" s="355"/>
      <c r="D55" s="355"/>
      <c r="E55" s="355"/>
      <c r="F55" s="355"/>
      <c r="G55" s="355">
        <f t="shared" si="0"/>
        <v>0</v>
      </c>
      <c r="H55" s="427"/>
    </row>
    <row r="56" spans="1:8" ht="27.75" customHeight="1">
      <c r="A56" s="305" t="s">
        <v>394</v>
      </c>
      <c r="B56" s="363">
        <v>3320</v>
      </c>
      <c r="C56" s="355"/>
      <c r="D56" s="355"/>
      <c r="E56" s="355"/>
      <c r="F56" s="355"/>
      <c r="G56" s="355">
        <f t="shared" si="0"/>
        <v>0</v>
      </c>
      <c r="H56" s="427"/>
    </row>
    <row r="57" spans="1:8" ht="27.75" customHeight="1">
      <c r="A57" s="305" t="s">
        <v>449</v>
      </c>
      <c r="B57" s="363">
        <v>3330</v>
      </c>
      <c r="C57" s="303">
        <v>0</v>
      </c>
      <c r="D57" s="303">
        <v>8</v>
      </c>
      <c r="E57" s="303"/>
      <c r="F57" s="303">
        <v>8</v>
      </c>
      <c r="G57" s="355">
        <f t="shared" si="0"/>
        <v>8</v>
      </c>
      <c r="H57" s="427"/>
    </row>
    <row r="58" spans="1:8" s="129" customFormat="1" ht="30" customHeight="1">
      <c r="A58" s="425" t="s">
        <v>230</v>
      </c>
      <c r="B58" s="426">
        <v>3345</v>
      </c>
      <c r="C58" s="303">
        <f>SUM(C59:C63)</f>
        <v>-8</v>
      </c>
      <c r="D58" s="303">
        <f t="shared" ref="D58:F58" si="9">SUM(D59:D63)</f>
        <v>-11</v>
      </c>
      <c r="E58" s="303">
        <f t="shared" si="9"/>
        <v>-17</v>
      </c>
      <c r="F58" s="303">
        <f t="shared" si="9"/>
        <v>-11</v>
      </c>
      <c r="G58" s="303">
        <f t="shared" si="0"/>
        <v>6</v>
      </c>
      <c r="H58" s="304">
        <f t="shared" si="3"/>
        <v>64.705882352941174</v>
      </c>
    </row>
    <row r="59" spans="1:8" ht="27.75" customHeight="1">
      <c r="A59" s="305" t="s">
        <v>240</v>
      </c>
      <c r="B59" s="363">
        <v>3350</v>
      </c>
      <c r="C59" s="303">
        <v>0</v>
      </c>
      <c r="D59" s="303">
        <v>0</v>
      </c>
      <c r="E59" s="303">
        <v>0</v>
      </c>
      <c r="F59" s="303">
        <v>0</v>
      </c>
      <c r="G59" s="303"/>
      <c r="H59" s="304"/>
    </row>
    <row r="60" spans="1:8" ht="27.75" customHeight="1">
      <c r="A60" s="305" t="s">
        <v>395</v>
      </c>
      <c r="B60" s="363">
        <v>3360</v>
      </c>
      <c r="C60" s="303">
        <v>0</v>
      </c>
      <c r="D60" s="303">
        <v>0</v>
      </c>
      <c r="E60" s="303">
        <v>0</v>
      </c>
      <c r="F60" s="303">
        <v>0</v>
      </c>
      <c r="G60" s="303"/>
      <c r="H60" s="304"/>
    </row>
    <row r="61" spans="1:8" ht="27.75" customHeight="1">
      <c r="A61" s="305" t="s">
        <v>396</v>
      </c>
      <c r="B61" s="363">
        <v>3370</v>
      </c>
      <c r="C61" s="303">
        <v>-8</v>
      </c>
      <c r="D61" s="303">
        <v>-11</v>
      </c>
      <c r="E61" s="303">
        <v>-17</v>
      </c>
      <c r="F61" s="303">
        <v>-11</v>
      </c>
      <c r="G61" s="303">
        <f>F61-E61</f>
        <v>6</v>
      </c>
      <c r="H61" s="304">
        <f t="shared" si="3"/>
        <v>64.705882352941174</v>
      </c>
    </row>
    <row r="62" spans="1:8" ht="48" customHeight="1">
      <c r="A62" s="305" t="s">
        <v>397</v>
      </c>
      <c r="B62" s="363">
        <v>3380</v>
      </c>
      <c r="C62" s="303">
        <v>0</v>
      </c>
      <c r="D62" s="303">
        <v>0</v>
      </c>
      <c r="E62" s="303">
        <v>0</v>
      </c>
      <c r="F62" s="303">
        <v>0</v>
      </c>
      <c r="G62" s="355"/>
      <c r="H62" s="427"/>
    </row>
    <row r="63" spans="1:8" ht="31.5" customHeight="1">
      <c r="A63" s="305" t="s">
        <v>317</v>
      </c>
      <c r="B63" s="363">
        <v>3390</v>
      </c>
      <c r="C63" s="303">
        <v>0</v>
      </c>
      <c r="D63" s="303">
        <v>0</v>
      </c>
      <c r="E63" s="303">
        <v>0</v>
      </c>
      <c r="F63" s="303">
        <v>0</v>
      </c>
      <c r="G63" s="355"/>
      <c r="H63" s="427"/>
    </row>
    <row r="64" spans="1:8" s="129" customFormat="1" ht="30" customHeight="1">
      <c r="A64" s="425" t="s">
        <v>110</v>
      </c>
      <c r="B64" s="426">
        <v>3395</v>
      </c>
      <c r="C64" s="355">
        <f>SUM(C54,C58)</f>
        <v>-8</v>
      </c>
      <c r="D64" s="355">
        <f t="shared" ref="D64:F64" si="10">SUM(D54,D58)</f>
        <v>-3</v>
      </c>
      <c r="E64" s="355">
        <f t="shared" si="10"/>
        <v>-17</v>
      </c>
      <c r="F64" s="355">
        <f t="shared" si="10"/>
        <v>-3</v>
      </c>
      <c r="G64" s="355">
        <f>F64-E64</f>
        <v>14</v>
      </c>
      <c r="H64" s="427">
        <f t="shared" si="3"/>
        <v>17.647058823529413</v>
      </c>
    </row>
    <row r="65" spans="1:8" s="129" customFormat="1" ht="30" customHeight="1">
      <c r="A65" s="425" t="s">
        <v>29</v>
      </c>
      <c r="B65" s="426">
        <v>3400</v>
      </c>
      <c r="C65" s="303">
        <f>SUM(C34,C52,C64)</f>
        <v>164</v>
      </c>
      <c r="D65" s="303">
        <f>SUM(D34,D52,D64)</f>
        <v>-50</v>
      </c>
      <c r="E65" s="303">
        <f t="shared" ref="E65:F65" si="11">SUM(E34,E52,E64)</f>
        <v>-163</v>
      </c>
      <c r="F65" s="303">
        <f t="shared" si="11"/>
        <v>-50</v>
      </c>
      <c r="G65" s="303">
        <f>F65-E65</f>
        <v>113</v>
      </c>
      <c r="H65" s="304">
        <f t="shared" si="3"/>
        <v>30.674846625766872</v>
      </c>
    </row>
    <row r="66" spans="1:8" ht="27.75" customHeight="1">
      <c r="A66" s="305" t="s">
        <v>247</v>
      </c>
      <c r="B66" s="363">
        <v>3405</v>
      </c>
      <c r="C66" s="355">
        <v>551</v>
      </c>
      <c r="D66" s="355">
        <v>715</v>
      </c>
      <c r="E66" s="355">
        <v>257</v>
      </c>
      <c r="F66" s="355">
        <v>715</v>
      </c>
      <c r="G66" s="355">
        <f>F66-E66</f>
        <v>458</v>
      </c>
      <c r="H66" s="427">
        <f t="shared" si="3"/>
        <v>278.21011673151747</v>
      </c>
    </row>
    <row r="67" spans="1:8" ht="27.75" customHeight="1">
      <c r="A67" s="305" t="s">
        <v>112</v>
      </c>
      <c r="B67" s="363">
        <v>3410</v>
      </c>
      <c r="C67" s="355"/>
      <c r="D67" s="355"/>
      <c r="E67" s="355"/>
      <c r="F67" s="355"/>
      <c r="G67" s="355">
        <f t="shared" si="0"/>
        <v>0</v>
      </c>
      <c r="H67" s="427"/>
    </row>
    <row r="68" spans="1:8" ht="31.5" customHeight="1">
      <c r="A68" s="390" t="s">
        <v>248</v>
      </c>
      <c r="B68" s="391">
        <v>3415</v>
      </c>
      <c r="C68" s="355">
        <f>SUM(C66,C65,C67)</f>
        <v>715</v>
      </c>
      <c r="D68" s="355">
        <f>SUM(D66,D65,D67)</f>
        <v>665</v>
      </c>
      <c r="E68" s="355">
        <f>SUM(E66,E65,E67)</f>
        <v>94</v>
      </c>
      <c r="F68" s="355">
        <f t="shared" ref="F68" si="12">SUM(F66,F65,F67)</f>
        <v>665</v>
      </c>
      <c r="G68" s="355">
        <f>F68-E68</f>
        <v>571</v>
      </c>
      <c r="H68" s="427">
        <f t="shared" si="3"/>
        <v>707.44680851063833</v>
      </c>
    </row>
    <row r="69" spans="1:8" s="131" customFormat="1" ht="20.25">
      <c r="A69" s="431"/>
      <c r="B69" s="432"/>
      <c r="C69" s="432"/>
      <c r="D69" s="432"/>
      <c r="E69" s="432"/>
      <c r="F69" s="432"/>
      <c r="G69" s="432"/>
      <c r="H69" s="432"/>
    </row>
    <row r="70" spans="1:8" s="32" customFormat="1" ht="27.75" customHeight="1">
      <c r="A70" s="407" t="s">
        <v>375</v>
      </c>
      <c r="B70" s="408"/>
      <c r="C70" s="504" t="s">
        <v>144</v>
      </c>
      <c r="D70" s="504"/>
      <c r="E70" s="236"/>
      <c r="F70" s="350" t="s">
        <v>509</v>
      </c>
      <c r="G70" s="237"/>
      <c r="H70" s="237"/>
    </row>
    <row r="71" spans="1:8">
      <c r="A71" s="340" t="s">
        <v>377</v>
      </c>
      <c r="B71" s="348"/>
      <c r="C71" s="456" t="s">
        <v>66</v>
      </c>
      <c r="D71" s="456"/>
      <c r="E71" s="348"/>
      <c r="F71" s="339" t="s">
        <v>184</v>
      </c>
      <c r="G71" s="339"/>
      <c r="H71" s="339"/>
    </row>
    <row r="72" spans="1:8">
      <c r="A72" s="351"/>
      <c r="B72" s="351"/>
      <c r="C72" s="351"/>
      <c r="D72" s="351"/>
      <c r="E72" s="351"/>
      <c r="F72" s="351"/>
      <c r="G72" s="351"/>
      <c r="H72" s="351"/>
    </row>
    <row r="73" spans="1:8">
      <c r="A73" s="66"/>
      <c r="B73" s="66"/>
      <c r="C73" s="66"/>
      <c r="D73" s="66"/>
      <c r="E73" s="66"/>
      <c r="F73" s="66"/>
      <c r="G73" s="66"/>
      <c r="H73" s="66"/>
    </row>
  </sheetData>
  <mergeCells count="7">
    <mergeCell ref="C71:D71"/>
    <mergeCell ref="A2:H2"/>
    <mergeCell ref="A4:A5"/>
    <mergeCell ref="B4:B5"/>
    <mergeCell ref="C4:D4"/>
    <mergeCell ref="E4:H4"/>
    <mergeCell ref="C70:D70"/>
  </mergeCells>
  <phoneticPr fontId="3" type="noConversion"/>
  <pageMargins left="0.23622047244094491" right="0.15748031496062992" top="0.19685039370078741" bottom="0.19685039370078741" header="0.19685039370078741" footer="0.23622047244094491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view="pageBreakPreview" topLeftCell="A7" zoomScale="70" zoomScaleNormal="70" zoomScaleSheetLayoutView="70" workbookViewId="0">
      <selection activeCell="A25" sqref="A25"/>
    </sheetView>
  </sheetViews>
  <sheetFormatPr defaultRowHeight="18.75"/>
  <cols>
    <col min="1" max="1" width="64.42578125" style="32" customWidth="1"/>
    <col min="2" max="2" width="12" style="46" customWidth="1"/>
    <col min="3" max="3" width="13.5703125" style="46" customWidth="1"/>
    <col min="4" max="4" width="14.42578125" style="46" customWidth="1"/>
    <col min="5" max="5" width="16.7109375" style="46" customWidth="1"/>
    <col min="6" max="6" width="16.140625" style="46" customWidth="1"/>
    <col min="7" max="7" width="16" style="46" customWidth="1"/>
    <col min="8" max="16384" width="9.140625" style="32"/>
  </cols>
  <sheetData>
    <row r="1" spans="1:7" s="274" customFormat="1" ht="15.75">
      <c r="B1" s="275"/>
      <c r="C1" s="275"/>
      <c r="D1" s="275"/>
      <c r="E1" s="275"/>
      <c r="F1" s="275"/>
      <c r="G1" s="275"/>
    </row>
    <row r="2" spans="1:7" s="274" customFormat="1" ht="15.75">
      <c r="A2" s="482" t="s">
        <v>434</v>
      </c>
      <c r="B2" s="482"/>
      <c r="C2" s="482"/>
      <c r="D2" s="482"/>
      <c r="E2" s="482"/>
      <c r="F2" s="482"/>
      <c r="G2" s="482"/>
    </row>
    <row r="3" spans="1:7" s="274" customFormat="1" ht="15.75">
      <c r="A3" s="229"/>
      <c r="B3" s="223"/>
      <c r="C3" s="223"/>
      <c r="D3" s="229"/>
      <c r="E3" s="229"/>
      <c r="F3" s="229"/>
      <c r="G3" s="223"/>
    </row>
    <row r="4" spans="1:7" s="274" customFormat="1" ht="69" customHeight="1">
      <c r="A4" s="260" t="s">
        <v>163</v>
      </c>
      <c r="B4" s="261" t="s">
        <v>18</v>
      </c>
      <c r="C4" s="261" t="s">
        <v>459</v>
      </c>
      <c r="D4" s="261" t="s">
        <v>460</v>
      </c>
      <c r="E4" s="261" t="s">
        <v>461</v>
      </c>
      <c r="F4" s="261" t="s">
        <v>414</v>
      </c>
      <c r="G4" s="262" t="s">
        <v>413</v>
      </c>
    </row>
    <row r="5" spans="1:7" s="274" customFormat="1" ht="24.95" customHeight="1">
      <c r="A5" s="260">
        <v>1</v>
      </c>
      <c r="B5" s="261">
        <v>2</v>
      </c>
      <c r="C5" s="261">
        <v>3</v>
      </c>
      <c r="D5" s="261">
        <v>4</v>
      </c>
      <c r="E5" s="261">
        <v>5</v>
      </c>
      <c r="F5" s="261">
        <v>6</v>
      </c>
      <c r="G5" s="261">
        <v>7</v>
      </c>
    </row>
    <row r="6" spans="1:7" s="274" customFormat="1" ht="24.95" customHeight="1">
      <c r="A6" s="263" t="s">
        <v>244</v>
      </c>
      <c r="B6" s="261"/>
      <c r="C6" s="261"/>
      <c r="D6" s="244"/>
      <c r="E6" s="244"/>
      <c r="F6" s="244"/>
      <c r="G6" s="244"/>
    </row>
    <row r="7" spans="1:7" s="274" customFormat="1" ht="21.95" customHeight="1">
      <c r="A7" s="266" t="s">
        <v>415</v>
      </c>
      <c r="B7" s="261">
        <v>3080</v>
      </c>
      <c r="C7" s="261"/>
      <c r="D7" s="307"/>
      <c r="E7" s="307">
        <v>683</v>
      </c>
      <c r="F7" s="307">
        <f t="shared" ref="F7:F22" si="0">E7-D7</f>
        <v>683</v>
      </c>
      <c r="G7" s="283" t="e">
        <f t="shared" ref="G7:G22" si="1">(E7/D7)*100</f>
        <v>#DIV/0!</v>
      </c>
    </row>
    <row r="8" spans="1:7" s="274" customFormat="1" ht="21.95" customHeight="1">
      <c r="A8" s="267" t="s">
        <v>539</v>
      </c>
      <c r="B8" s="243"/>
      <c r="C8" s="243"/>
      <c r="D8" s="308"/>
      <c r="E8" s="307">
        <v>6</v>
      </c>
      <c r="F8" s="307">
        <f t="shared" si="0"/>
        <v>6</v>
      </c>
      <c r="G8" s="283" t="e">
        <f t="shared" si="1"/>
        <v>#DIV/0!</v>
      </c>
    </row>
    <row r="9" spans="1:7" s="274" customFormat="1" ht="63" customHeight="1">
      <c r="A9" s="272" t="s">
        <v>545</v>
      </c>
      <c r="B9" s="243"/>
      <c r="C9" s="243"/>
      <c r="D9" s="308"/>
      <c r="E9" s="309">
        <v>677</v>
      </c>
      <c r="F9" s="309">
        <f t="shared" si="0"/>
        <v>677</v>
      </c>
      <c r="G9" s="283" t="e">
        <f t="shared" si="1"/>
        <v>#DIV/0!</v>
      </c>
    </row>
    <row r="10" spans="1:7" s="276" customFormat="1" ht="21.95" customHeight="1">
      <c r="A10" s="264" t="s">
        <v>228</v>
      </c>
      <c r="B10" s="245"/>
      <c r="C10" s="245"/>
      <c r="D10" s="310"/>
      <c r="E10" s="310"/>
      <c r="F10" s="307"/>
      <c r="G10" s="244"/>
    </row>
    <row r="11" spans="1:7" s="276" customFormat="1" ht="21.95" customHeight="1">
      <c r="A11" s="268" t="s">
        <v>217</v>
      </c>
      <c r="B11" s="311">
        <v>3160</v>
      </c>
      <c r="C11" s="311">
        <v>54</v>
      </c>
      <c r="D11" s="309">
        <v>34</v>
      </c>
      <c r="E11" s="309">
        <v>783</v>
      </c>
      <c r="F11" s="309">
        <f>E11-D11</f>
        <v>749</v>
      </c>
      <c r="G11" s="306">
        <f t="shared" si="1"/>
        <v>2302.9411764705883</v>
      </c>
    </row>
    <row r="12" spans="1:7" s="276" customFormat="1" ht="21.95" customHeight="1">
      <c r="A12" s="280" t="s">
        <v>527</v>
      </c>
      <c r="B12" s="311"/>
      <c r="C12" s="311">
        <v>13</v>
      </c>
      <c r="D12" s="309">
        <v>14</v>
      </c>
      <c r="E12" s="309">
        <v>27</v>
      </c>
      <c r="F12" s="309">
        <f t="shared" si="0"/>
        <v>13</v>
      </c>
      <c r="G12" s="306">
        <f t="shared" si="1"/>
        <v>192.85714285714286</v>
      </c>
    </row>
    <row r="13" spans="1:7" s="276" customFormat="1" ht="21.95" customHeight="1">
      <c r="A13" s="281" t="s">
        <v>528</v>
      </c>
      <c r="B13" s="311"/>
      <c r="C13" s="311">
        <v>9</v>
      </c>
      <c r="D13" s="309">
        <v>10</v>
      </c>
      <c r="E13" s="309">
        <v>6</v>
      </c>
      <c r="F13" s="309">
        <f t="shared" si="0"/>
        <v>-4</v>
      </c>
      <c r="G13" s="306">
        <f t="shared" si="1"/>
        <v>60</v>
      </c>
    </row>
    <row r="14" spans="1:7" s="276" customFormat="1" ht="21.95" customHeight="1">
      <c r="A14" s="281" t="s">
        <v>529</v>
      </c>
      <c r="B14" s="311"/>
      <c r="C14" s="311">
        <v>22</v>
      </c>
      <c r="D14" s="309">
        <v>10</v>
      </c>
      <c r="E14" s="309">
        <v>20</v>
      </c>
      <c r="F14" s="309">
        <f t="shared" si="0"/>
        <v>10</v>
      </c>
      <c r="G14" s="306">
        <f t="shared" si="1"/>
        <v>200</v>
      </c>
    </row>
    <row r="15" spans="1:7" s="274" customFormat="1" ht="21.95" customHeight="1">
      <c r="A15" s="280" t="s">
        <v>530</v>
      </c>
      <c r="B15" s="312"/>
      <c r="C15" s="312"/>
      <c r="D15" s="313">
        <v>0</v>
      </c>
      <c r="E15" s="313">
        <v>4</v>
      </c>
      <c r="F15" s="309">
        <f t="shared" si="0"/>
        <v>4</v>
      </c>
      <c r="G15" s="314" t="e">
        <f t="shared" si="1"/>
        <v>#DIV/0!</v>
      </c>
    </row>
    <row r="16" spans="1:7" s="274" customFormat="1" ht="21.95" customHeight="1">
      <c r="A16" s="280" t="s">
        <v>532</v>
      </c>
      <c r="B16" s="312"/>
      <c r="C16" s="312"/>
      <c r="D16" s="313"/>
      <c r="E16" s="309">
        <v>45</v>
      </c>
      <c r="F16" s="309">
        <f t="shared" si="0"/>
        <v>45</v>
      </c>
      <c r="G16" s="314" t="e">
        <f t="shared" si="1"/>
        <v>#DIV/0!</v>
      </c>
    </row>
    <row r="17" spans="1:7" s="274" customFormat="1" ht="21.95" customHeight="1">
      <c r="A17" s="280" t="s">
        <v>531</v>
      </c>
      <c r="B17" s="312"/>
      <c r="C17" s="315">
        <v>10</v>
      </c>
      <c r="D17" s="313"/>
      <c r="E17" s="309">
        <v>4</v>
      </c>
      <c r="F17" s="309">
        <f t="shared" si="0"/>
        <v>4</v>
      </c>
      <c r="G17" s="314" t="e">
        <f t="shared" si="1"/>
        <v>#DIV/0!</v>
      </c>
    </row>
    <row r="18" spans="1:7" s="274" customFormat="1" ht="57.75" customHeight="1">
      <c r="A18" s="433" t="s">
        <v>549</v>
      </c>
      <c r="B18" s="312"/>
      <c r="C18" s="312"/>
      <c r="D18" s="313"/>
      <c r="E18" s="309">
        <v>677</v>
      </c>
      <c r="F18" s="309">
        <f t="shared" ref="F18" si="2">E18-D18</f>
        <v>677</v>
      </c>
      <c r="G18" s="314"/>
    </row>
    <row r="19" spans="1:7" s="276" customFormat="1" ht="21.95" customHeight="1">
      <c r="A19" s="270" t="s">
        <v>245</v>
      </c>
      <c r="B19" s="316"/>
      <c r="C19" s="316">
        <v>82</v>
      </c>
      <c r="D19" s="317">
        <v>114</v>
      </c>
      <c r="E19" s="317">
        <v>25</v>
      </c>
      <c r="F19" s="317">
        <f t="shared" si="0"/>
        <v>-89</v>
      </c>
      <c r="G19" s="318">
        <f t="shared" si="1"/>
        <v>21.929824561403507</v>
      </c>
    </row>
    <row r="20" spans="1:7" s="276" customFormat="1" ht="21.95" customHeight="1">
      <c r="A20" s="271" t="s">
        <v>229</v>
      </c>
      <c r="B20" s="319"/>
      <c r="C20" s="311"/>
      <c r="D20" s="309"/>
      <c r="E20" s="309"/>
      <c r="F20" s="309"/>
      <c r="G20" s="306"/>
    </row>
    <row r="21" spans="1:7" s="276" customFormat="1" ht="21.95" customHeight="1">
      <c r="A21" s="272" t="s">
        <v>391</v>
      </c>
      <c r="B21" s="311"/>
      <c r="C21" s="311"/>
      <c r="D21" s="309"/>
      <c r="E21" s="309"/>
      <c r="F21" s="309"/>
      <c r="G21" s="306"/>
    </row>
    <row r="22" spans="1:7" s="276" customFormat="1" ht="21.95" customHeight="1">
      <c r="A22" s="264" t="s">
        <v>437</v>
      </c>
      <c r="B22" s="319">
        <v>3272</v>
      </c>
      <c r="C22" s="319">
        <v>75</v>
      </c>
      <c r="D22" s="320">
        <v>114</v>
      </c>
      <c r="E22" s="320">
        <v>17</v>
      </c>
      <c r="F22" s="320">
        <f t="shared" si="0"/>
        <v>-97</v>
      </c>
      <c r="G22" s="321">
        <f t="shared" si="1"/>
        <v>14.912280701754385</v>
      </c>
    </row>
    <row r="23" spans="1:7" s="276" customFormat="1" ht="21.95" customHeight="1">
      <c r="A23" s="273" t="s">
        <v>510</v>
      </c>
      <c r="B23" s="311"/>
      <c r="C23" s="311">
        <v>27</v>
      </c>
      <c r="D23" s="309"/>
      <c r="E23" s="309"/>
      <c r="F23" s="309"/>
      <c r="G23" s="306"/>
    </row>
    <row r="24" spans="1:7" s="276" customFormat="1" ht="21.95" customHeight="1">
      <c r="A24" s="268" t="s">
        <v>511</v>
      </c>
      <c r="B24" s="269"/>
      <c r="C24" s="269"/>
      <c r="D24" s="307"/>
      <c r="E24" s="307">
        <v>17</v>
      </c>
      <c r="F24" s="307">
        <f t="shared" ref="F24:F27" si="3">E24-D24</f>
        <v>17</v>
      </c>
      <c r="G24" s="283" t="e">
        <f t="shared" ref="G24" si="4">(E24/D24)*100</f>
        <v>#DIV/0!</v>
      </c>
    </row>
    <row r="25" spans="1:7" s="276" customFormat="1" ht="21.95" customHeight="1">
      <c r="A25" s="268" t="s">
        <v>512</v>
      </c>
      <c r="B25" s="269"/>
      <c r="C25" s="269">
        <v>28</v>
      </c>
      <c r="D25" s="307">
        <v>90</v>
      </c>
      <c r="E25" s="307"/>
      <c r="F25" s="307">
        <f t="shared" si="3"/>
        <v>-90</v>
      </c>
      <c r="G25" s="283"/>
    </row>
    <row r="26" spans="1:7" s="276" customFormat="1" ht="21.95" customHeight="1">
      <c r="A26" s="268" t="s">
        <v>513</v>
      </c>
      <c r="B26" s="269"/>
      <c r="C26" s="269">
        <v>12</v>
      </c>
      <c r="D26" s="307">
        <v>24</v>
      </c>
      <c r="E26" s="307"/>
      <c r="F26" s="307">
        <f t="shared" si="3"/>
        <v>-24</v>
      </c>
      <c r="G26" s="283"/>
    </row>
    <row r="27" spans="1:7" s="276" customFormat="1" ht="21.95" customHeight="1">
      <c r="A27" s="268" t="s">
        <v>517</v>
      </c>
      <c r="B27" s="269"/>
      <c r="C27" s="269">
        <v>8</v>
      </c>
      <c r="D27" s="307"/>
      <c r="E27" s="307"/>
      <c r="F27" s="307">
        <f t="shared" si="3"/>
        <v>0</v>
      </c>
      <c r="G27" s="283"/>
    </row>
    <row r="28" spans="1:7" s="276" customFormat="1" ht="29.25" customHeight="1">
      <c r="A28" s="264" t="s">
        <v>28</v>
      </c>
      <c r="B28" s="245">
        <v>3273</v>
      </c>
      <c r="C28" s="245">
        <v>7</v>
      </c>
      <c r="D28" s="310"/>
      <c r="E28" s="310">
        <v>8</v>
      </c>
      <c r="F28" s="310">
        <f t="shared" ref="F28:F29" si="5">E28-D28</f>
        <v>8</v>
      </c>
      <c r="G28" s="322" t="e">
        <f t="shared" ref="G28:G29" si="6">(E28/D28)*100</f>
        <v>#DIV/0!</v>
      </c>
    </row>
    <row r="29" spans="1:7" s="274" customFormat="1" ht="21.95" customHeight="1">
      <c r="A29" s="282" t="s">
        <v>526</v>
      </c>
      <c r="B29" s="243"/>
      <c r="C29" s="261">
        <v>7</v>
      </c>
      <c r="D29" s="307"/>
      <c r="E29" s="307">
        <v>8</v>
      </c>
      <c r="F29" s="307">
        <f t="shared" si="5"/>
        <v>8</v>
      </c>
      <c r="G29" s="283" t="e">
        <f t="shared" si="6"/>
        <v>#DIV/0!</v>
      </c>
    </row>
    <row r="30" spans="1:7" s="274" customFormat="1" ht="21.95" customHeight="1">
      <c r="A30" s="324" t="s">
        <v>222</v>
      </c>
      <c r="B30" s="325">
        <v>3300</v>
      </c>
      <c r="C30" s="325"/>
      <c r="D30" s="310"/>
      <c r="E30" s="310">
        <v>8</v>
      </c>
      <c r="F30" s="310">
        <f t="shared" ref="F30" si="7">E30-D30</f>
        <v>8</v>
      </c>
      <c r="G30" s="265"/>
    </row>
    <row r="31" spans="1:7" s="276" customFormat="1" ht="30" customHeight="1">
      <c r="A31" s="433" t="s">
        <v>548</v>
      </c>
      <c r="B31" s="323">
        <v>3330</v>
      </c>
      <c r="C31" s="323"/>
      <c r="D31" s="307"/>
      <c r="E31" s="307">
        <v>8</v>
      </c>
      <c r="F31" s="307">
        <v>8</v>
      </c>
      <c r="G31" s="244"/>
    </row>
    <row r="32" spans="1:7" s="276" customFormat="1" ht="24.95" customHeight="1">
      <c r="A32" s="277"/>
      <c r="B32" s="278"/>
      <c r="C32" s="278"/>
      <c r="D32" s="279"/>
      <c r="E32" s="279"/>
      <c r="F32" s="279"/>
      <c r="G32" s="279"/>
    </row>
    <row r="33" spans="1:9" s="274" customFormat="1" ht="24.95" customHeight="1">
      <c r="A33" s="224" t="s">
        <v>375</v>
      </c>
      <c r="B33" s="506" t="s">
        <v>80</v>
      </c>
      <c r="C33" s="506"/>
      <c r="D33" s="506"/>
      <c r="E33" s="225"/>
      <c r="F33" s="480" t="s">
        <v>509</v>
      </c>
      <c r="G33" s="480"/>
      <c r="H33" s="226"/>
      <c r="I33" s="226"/>
    </row>
    <row r="34" spans="1:9" s="274" customFormat="1" ht="24.95" customHeight="1">
      <c r="A34" s="230" t="s">
        <v>377</v>
      </c>
      <c r="B34" s="507" t="s">
        <v>66</v>
      </c>
      <c r="C34" s="507"/>
      <c r="D34" s="507"/>
      <c r="E34" s="226"/>
      <c r="F34" s="505" t="s">
        <v>184</v>
      </c>
      <c r="G34" s="505"/>
      <c r="H34" s="228"/>
      <c r="I34" s="228"/>
    </row>
    <row r="35" spans="1:9">
      <c r="A35" s="82"/>
      <c r="B35" s="83"/>
      <c r="C35" s="83"/>
      <c r="D35" s="84"/>
      <c r="E35" s="85"/>
      <c r="F35" s="85"/>
      <c r="G35" s="85"/>
    </row>
    <row r="36" spans="1:9">
      <c r="A36" s="82"/>
      <c r="B36" s="83"/>
      <c r="C36" s="83"/>
      <c r="D36" s="84"/>
      <c r="E36" s="85"/>
      <c r="F36" s="85"/>
      <c r="G36" s="85"/>
    </row>
    <row r="37" spans="1:9">
      <c r="A37" s="82"/>
      <c r="B37" s="83"/>
      <c r="C37" s="83"/>
      <c r="D37" s="84"/>
      <c r="E37" s="85"/>
      <c r="F37" s="85"/>
      <c r="G37" s="85"/>
    </row>
    <row r="38" spans="1:9">
      <c r="A38" s="82"/>
      <c r="B38" s="83"/>
      <c r="C38" s="83"/>
      <c r="D38" s="84"/>
      <c r="E38" s="85"/>
      <c r="F38" s="85"/>
      <c r="G38" s="85"/>
    </row>
    <row r="39" spans="1:9">
      <c r="A39" s="82"/>
      <c r="B39" s="83"/>
      <c r="C39" s="83"/>
      <c r="D39" s="84"/>
      <c r="E39" s="85"/>
      <c r="F39" s="85"/>
      <c r="G39" s="85"/>
    </row>
    <row r="40" spans="1:9">
      <c r="A40" s="82"/>
      <c r="B40" s="83"/>
      <c r="C40" s="83"/>
      <c r="D40" s="84"/>
      <c r="E40" s="85"/>
      <c r="F40" s="85"/>
      <c r="G40" s="85"/>
    </row>
    <row r="41" spans="1:9">
      <c r="A41" s="82"/>
      <c r="B41" s="83"/>
      <c r="C41" s="83"/>
      <c r="D41" s="84"/>
      <c r="E41" s="85"/>
      <c r="F41" s="85"/>
      <c r="G41" s="85"/>
    </row>
    <row r="42" spans="1:9">
      <c r="A42" s="82"/>
      <c r="B42" s="83"/>
      <c r="C42" s="83"/>
      <c r="D42" s="84"/>
      <c r="E42" s="85"/>
      <c r="F42" s="85"/>
      <c r="G42" s="85"/>
    </row>
    <row r="43" spans="1:9">
      <c r="A43" s="82"/>
      <c r="B43" s="83"/>
      <c r="C43" s="83"/>
      <c r="D43" s="84"/>
      <c r="E43" s="85"/>
      <c r="F43" s="85"/>
      <c r="G43" s="85"/>
    </row>
    <row r="44" spans="1:9">
      <c r="A44" s="82"/>
      <c r="B44" s="83"/>
      <c r="C44" s="83"/>
      <c r="D44" s="84"/>
      <c r="E44" s="85"/>
      <c r="F44" s="85"/>
      <c r="G44" s="85"/>
    </row>
    <row r="45" spans="1:9">
      <c r="A45" s="82"/>
      <c r="B45" s="83"/>
      <c r="C45" s="83"/>
      <c r="D45" s="84"/>
      <c r="E45" s="85"/>
      <c r="F45" s="85"/>
      <c r="G45" s="85"/>
    </row>
    <row r="46" spans="1:9">
      <c r="A46" s="82"/>
      <c r="B46" s="83"/>
      <c r="C46" s="83"/>
      <c r="D46" s="84"/>
      <c r="E46" s="85"/>
      <c r="F46" s="85"/>
      <c r="G46" s="85"/>
    </row>
    <row r="47" spans="1:9">
      <c r="A47" s="82"/>
      <c r="B47" s="83"/>
      <c r="C47" s="83"/>
      <c r="D47" s="84"/>
      <c r="E47" s="85"/>
      <c r="F47" s="85"/>
      <c r="G47" s="85"/>
    </row>
    <row r="48" spans="1:9">
      <c r="A48" s="82"/>
      <c r="B48" s="83"/>
      <c r="C48" s="83"/>
      <c r="D48" s="84"/>
      <c r="E48" s="85"/>
      <c r="F48" s="85"/>
      <c r="G48" s="85"/>
    </row>
    <row r="49" spans="1:7">
      <c r="A49" s="82"/>
      <c r="B49" s="83"/>
      <c r="C49" s="83"/>
      <c r="D49" s="84"/>
      <c r="E49" s="85"/>
      <c r="F49" s="85"/>
      <c r="G49" s="85"/>
    </row>
    <row r="50" spans="1:7">
      <c r="A50" s="82"/>
      <c r="B50" s="83"/>
      <c r="C50" s="83"/>
      <c r="D50" s="84"/>
      <c r="E50" s="85"/>
      <c r="F50" s="85"/>
      <c r="G50" s="85"/>
    </row>
    <row r="51" spans="1:7">
      <c r="A51" s="82"/>
      <c r="B51" s="83"/>
      <c r="C51" s="83"/>
      <c r="D51" s="84"/>
      <c r="E51" s="85"/>
      <c r="F51" s="85"/>
      <c r="G51" s="85"/>
    </row>
    <row r="52" spans="1:7">
      <c r="A52" s="82"/>
      <c r="B52" s="83"/>
      <c r="C52" s="83"/>
      <c r="D52" s="84"/>
      <c r="E52" s="85"/>
      <c r="F52" s="85"/>
      <c r="G52" s="85"/>
    </row>
    <row r="53" spans="1:7">
      <c r="A53" s="82"/>
      <c r="B53" s="83"/>
      <c r="C53" s="83"/>
      <c r="D53" s="84"/>
      <c r="E53" s="85"/>
      <c r="F53" s="85"/>
      <c r="G53" s="85"/>
    </row>
    <row r="54" spans="1:7">
      <c r="A54" s="82"/>
      <c r="B54" s="83"/>
      <c r="C54" s="83"/>
      <c r="D54" s="84"/>
      <c r="E54" s="85"/>
      <c r="F54" s="85"/>
      <c r="G54" s="85"/>
    </row>
    <row r="55" spans="1:7">
      <c r="A55" s="82"/>
      <c r="B55" s="83"/>
      <c r="C55" s="83"/>
      <c r="D55" s="84"/>
      <c r="E55" s="85"/>
      <c r="F55" s="85"/>
      <c r="G55" s="85"/>
    </row>
    <row r="56" spans="1:7">
      <c r="A56" s="82"/>
      <c r="B56" s="83"/>
      <c r="C56" s="83"/>
      <c r="D56" s="84"/>
      <c r="E56" s="85"/>
      <c r="F56" s="85"/>
      <c r="G56" s="85"/>
    </row>
    <row r="57" spans="1:7">
      <c r="A57" s="82"/>
      <c r="B57" s="83"/>
      <c r="C57" s="83"/>
      <c r="D57" s="84"/>
      <c r="E57" s="85"/>
      <c r="F57" s="85"/>
      <c r="G57" s="85"/>
    </row>
    <row r="58" spans="1:7">
      <c r="A58" s="82"/>
      <c r="B58" s="83"/>
      <c r="C58" s="83"/>
      <c r="D58" s="84"/>
      <c r="E58" s="85"/>
      <c r="F58" s="85"/>
      <c r="G58" s="85"/>
    </row>
    <row r="59" spans="1:7">
      <c r="A59" s="82"/>
      <c r="B59" s="83"/>
      <c r="C59" s="83"/>
      <c r="D59" s="84"/>
      <c r="E59" s="85"/>
      <c r="F59" s="85"/>
      <c r="G59" s="85"/>
    </row>
    <row r="60" spans="1:7">
      <c r="A60" s="82"/>
      <c r="B60" s="83"/>
      <c r="C60" s="83"/>
      <c r="D60" s="84"/>
      <c r="E60" s="85"/>
      <c r="F60" s="85"/>
      <c r="G60" s="85"/>
    </row>
    <row r="61" spans="1:7">
      <c r="A61" s="82"/>
      <c r="B61" s="83"/>
      <c r="C61" s="83"/>
      <c r="D61" s="84"/>
      <c r="E61" s="85"/>
      <c r="F61" s="85"/>
      <c r="G61" s="85"/>
    </row>
    <row r="62" spans="1:7">
      <c r="A62" s="82"/>
      <c r="B62" s="83"/>
      <c r="C62" s="83"/>
      <c r="D62" s="84"/>
      <c r="E62" s="85"/>
      <c r="F62" s="85"/>
      <c r="G62" s="85"/>
    </row>
    <row r="63" spans="1:7">
      <c r="A63" s="82"/>
      <c r="B63" s="83"/>
      <c r="C63" s="83"/>
      <c r="D63" s="84"/>
      <c r="E63" s="85"/>
      <c r="F63" s="85"/>
      <c r="G63" s="85"/>
    </row>
    <row r="64" spans="1:7">
      <c r="A64" s="82"/>
      <c r="B64" s="83"/>
      <c r="C64" s="83"/>
      <c r="D64" s="84"/>
      <c r="E64" s="85"/>
      <c r="F64" s="85"/>
      <c r="G64" s="85"/>
    </row>
    <row r="65" spans="1:7">
      <c r="A65" s="82"/>
      <c r="B65" s="83"/>
      <c r="C65" s="83"/>
      <c r="D65" s="84"/>
      <c r="E65" s="85"/>
      <c r="F65" s="85"/>
      <c r="G65" s="85"/>
    </row>
    <row r="66" spans="1:7">
      <c r="A66" s="82"/>
      <c r="D66" s="89"/>
      <c r="E66" s="90"/>
      <c r="F66" s="90"/>
      <c r="G66" s="90"/>
    </row>
    <row r="67" spans="1:7">
      <c r="A67" s="68"/>
      <c r="D67" s="89"/>
      <c r="E67" s="90"/>
      <c r="F67" s="90"/>
      <c r="G67" s="90"/>
    </row>
    <row r="68" spans="1:7">
      <c r="A68" s="68"/>
      <c r="D68" s="89"/>
      <c r="E68" s="90"/>
      <c r="F68" s="90"/>
      <c r="G68" s="90"/>
    </row>
    <row r="69" spans="1:7">
      <c r="A69" s="68"/>
      <c r="D69" s="89"/>
      <c r="E69" s="90"/>
      <c r="F69" s="90"/>
      <c r="G69" s="90"/>
    </row>
    <row r="70" spans="1:7">
      <c r="A70" s="68"/>
      <c r="D70" s="89"/>
      <c r="E70" s="90"/>
      <c r="F70" s="90"/>
      <c r="G70" s="90"/>
    </row>
    <row r="71" spans="1:7">
      <c r="A71" s="68"/>
      <c r="D71" s="89"/>
      <c r="E71" s="90"/>
      <c r="F71" s="90"/>
      <c r="G71" s="90"/>
    </row>
    <row r="72" spans="1:7">
      <c r="A72" s="68"/>
      <c r="D72" s="89"/>
      <c r="E72" s="90"/>
      <c r="F72" s="90"/>
      <c r="G72" s="90"/>
    </row>
    <row r="73" spans="1:7">
      <c r="A73" s="68"/>
      <c r="D73" s="89"/>
      <c r="E73" s="90"/>
      <c r="F73" s="90"/>
      <c r="G73" s="90"/>
    </row>
    <row r="74" spans="1:7">
      <c r="A74" s="68"/>
      <c r="D74" s="89"/>
      <c r="E74" s="90"/>
      <c r="F74" s="90"/>
      <c r="G74" s="90"/>
    </row>
    <row r="75" spans="1:7">
      <c r="A75" s="68"/>
      <c r="D75" s="89"/>
      <c r="E75" s="90"/>
      <c r="F75" s="90"/>
      <c r="G75" s="90"/>
    </row>
    <row r="76" spans="1:7">
      <c r="A76" s="68"/>
      <c r="D76" s="89"/>
      <c r="E76" s="90"/>
      <c r="F76" s="90"/>
      <c r="G76" s="90"/>
    </row>
    <row r="77" spans="1:7">
      <c r="A77" s="68"/>
      <c r="D77" s="89"/>
      <c r="E77" s="90"/>
      <c r="F77" s="90"/>
      <c r="G77" s="90"/>
    </row>
    <row r="78" spans="1:7">
      <c r="A78" s="68"/>
      <c r="D78" s="89"/>
      <c r="E78" s="90"/>
      <c r="F78" s="90"/>
      <c r="G78" s="90"/>
    </row>
    <row r="79" spans="1:7">
      <c r="A79" s="68"/>
      <c r="D79" s="89"/>
      <c r="E79" s="90"/>
      <c r="F79" s="90"/>
      <c r="G79" s="90"/>
    </row>
    <row r="80" spans="1:7">
      <c r="A80" s="68"/>
      <c r="D80" s="89"/>
      <c r="E80" s="90"/>
      <c r="F80" s="90"/>
      <c r="G80" s="90"/>
    </row>
    <row r="81" spans="1:7">
      <c r="A81" s="68"/>
      <c r="D81" s="89"/>
      <c r="E81" s="90"/>
      <c r="F81" s="90"/>
      <c r="G81" s="90"/>
    </row>
    <row r="82" spans="1:7">
      <c r="A82" s="68"/>
      <c r="D82" s="89"/>
      <c r="E82" s="90"/>
      <c r="F82" s="90"/>
      <c r="G82" s="90"/>
    </row>
    <row r="83" spans="1:7">
      <c r="A83" s="68"/>
      <c r="D83" s="89"/>
      <c r="E83" s="90"/>
      <c r="F83" s="90"/>
      <c r="G83" s="90"/>
    </row>
    <row r="84" spans="1:7">
      <c r="A84" s="68"/>
      <c r="D84" s="89"/>
      <c r="E84" s="90"/>
      <c r="F84" s="90"/>
      <c r="G84" s="90"/>
    </row>
    <row r="85" spans="1:7">
      <c r="A85" s="68"/>
      <c r="D85" s="89"/>
      <c r="E85" s="90"/>
      <c r="F85" s="90"/>
      <c r="G85" s="90"/>
    </row>
    <row r="86" spans="1:7">
      <c r="A86" s="68"/>
      <c r="D86" s="89"/>
      <c r="E86" s="90"/>
      <c r="F86" s="90"/>
      <c r="G86" s="90"/>
    </row>
    <row r="87" spans="1:7">
      <c r="A87" s="68"/>
      <c r="D87" s="89"/>
      <c r="E87" s="90"/>
      <c r="F87" s="90"/>
      <c r="G87" s="90"/>
    </row>
    <row r="88" spans="1:7">
      <c r="A88" s="68"/>
      <c r="D88" s="89"/>
      <c r="E88" s="90"/>
      <c r="F88" s="90"/>
      <c r="G88" s="90"/>
    </row>
    <row r="89" spans="1:7">
      <c r="A89" s="68"/>
    </row>
    <row r="90" spans="1:7">
      <c r="A90" s="49"/>
    </row>
    <row r="91" spans="1:7">
      <c r="A91" s="49"/>
    </row>
    <row r="92" spans="1:7">
      <c r="A92" s="49"/>
    </row>
    <row r="93" spans="1:7">
      <c r="A93" s="49"/>
    </row>
    <row r="94" spans="1:7">
      <c r="A94" s="49"/>
    </row>
    <row r="95" spans="1:7">
      <c r="A95" s="49"/>
    </row>
    <row r="96" spans="1:7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</sheetData>
  <mergeCells count="5">
    <mergeCell ref="F34:G34"/>
    <mergeCell ref="F33:G33"/>
    <mergeCell ref="B33:D33"/>
    <mergeCell ref="B34:D34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D10" sqref="D10"/>
    </sheetView>
  </sheetViews>
  <sheetFormatPr defaultRowHeight="18.75"/>
  <cols>
    <col min="1" max="1" width="80.140625" style="32" customWidth="1"/>
    <col min="2" max="2" width="12.7109375" style="46" customWidth="1"/>
    <col min="3" max="7" width="25.7109375" style="46" customWidth="1"/>
    <col min="8" max="8" width="21.140625" style="46" customWidth="1"/>
    <col min="9" max="9" width="9.5703125" style="32" customWidth="1"/>
    <col min="10" max="10" width="9.85546875" style="32" customWidth="1"/>
    <col min="11" max="16384" width="9.140625" style="32"/>
  </cols>
  <sheetData>
    <row r="1" spans="1:9" ht="20.25">
      <c r="H1" s="50" t="s">
        <v>361</v>
      </c>
    </row>
    <row r="2" spans="1:9" ht="39" customHeight="1">
      <c r="A2" s="466" t="s">
        <v>133</v>
      </c>
      <c r="B2" s="466"/>
      <c r="C2" s="466"/>
      <c r="D2" s="466"/>
      <c r="E2" s="466"/>
      <c r="F2" s="466"/>
      <c r="G2" s="466"/>
      <c r="H2" s="466"/>
    </row>
    <row r="3" spans="1:9" ht="30" customHeight="1">
      <c r="A3" s="510" t="s">
        <v>399</v>
      </c>
      <c r="B3" s="510"/>
      <c r="C3" s="510"/>
      <c r="D3" s="510"/>
      <c r="E3" s="510"/>
      <c r="F3" s="510"/>
      <c r="G3" s="510"/>
      <c r="H3" s="510"/>
    </row>
    <row r="4" spans="1:9" ht="58.5" customHeight="1">
      <c r="A4" s="508" t="s">
        <v>163</v>
      </c>
      <c r="B4" s="464" t="s">
        <v>18</v>
      </c>
      <c r="C4" s="464" t="s">
        <v>142</v>
      </c>
      <c r="D4" s="464"/>
      <c r="E4" s="470" t="s">
        <v>457</v>
      </c>
      <c r="F4" s="470"/>
      <c r="G4" s="470"/>
      <c r="H4" s="470"/>
    </row>
    <row r="5" spans="1:9" ht="57" customHeight="1">
      <c r="A5" s="509"/>
      <c r="B5" s="464"/>
      <c r="C5" s="36" t="s">
        <v>455</v>
      </c>
      <c r="D5" s="36" t="s">
        <v>456</v>
      </c>
      <c r="E5" s="36" t="s">
        <v>153</v>
      </c>
      <c r="F5" s="36" t="s">
        <v>148</v>
      </c>
      <c r="G5" s="37" t="s">
        <v>159</v>
      </c>
      <c r="H5" s="37" t="s">
        <v>160</v>
      </c>
    </row>
    <row r="6" spans="1:9" ht="33.75" customHeight="1">
      <c r="A6" s="31">
        <v>1</v>
      </c>
      <c r="B6" s="36">
        <v>2</v>
      </c>
      <c r="C6" s="31">
        <v>3</v>
      </c>
      <c r="D6" s="36">
        <v>4</v>
      </c>
      <c r="E6" s="31">
        <v>5</v>
      </c>
      <c r="F6" s="36">
        <v>6</v>
      </c>
      <c r="G6" s="31">
        <v>7</v>
      </c>
      <c r="H6" s="36">
        <v>8</v>
      </c>
    </row>
    <row r="7" spans="1:9" s="38" customFormat="1" ht="71.25" customHeight="1">
      <c r="A7" s="53" t="s">
        <v>69</v>
      </c>
      <c r="B7" s="140">
        <v>4000</v>
      </c>
      <c r="C7" s="54">
        <f>SUM(C8:C13)</f>
        <v>82</v>
      </c>
      <c r="D7" s="54">
        <f>SUM(D8:D13)</f>
        <v>25</v>
      </c>
      <c r="E7" s="54">
        <f>SUM(E8:E13)</f>
        <v>114</v>
      </c>
      <c r="F7" s="54">
        <f>SUM(F8:F13)</f>
        <v>25</v>
      </c>
      <c r="G7" s="54">
        <f>F7-E7</f>
        <v>-89</v>
      </c>
      <c r="H7" s="55">
        <f>(F7/E7)*100</f>
        <v>21.929824561403507</v>
      </c>
    </row>
    <row r="8" spans="1:9" ht="62.25" customHeight="1">
      <c r="A8" s="56" t="s">
        <v>1</v>
      </c>
      <c r="B8" s="141" t="s">
        <v>136</v>
      </c>
      <c r="C8" s="57"/>
      <c r="D8" s="57"/>
      <c r="E8" s="57"/>
      <c r="F8" s="57"/>
      <c r="G8" s="57">
        <f t="shared" ref="G8:G13" si="0">F8-E8</f>
        <v>0</v>
      </c>
      <c r="H8" s="248" t="e">
        <f t="shared" ref="H8:H13" si="1">(F8/E8)*100</f>
        <v>#DIV/0!</v>
      </c>
    </row>
    <row r="9" spans="1:9" ht="57.75" customHeight="1">
      <c r="A9" s="56" t="s">
        <v>2</v>
      </c>
      <c r="B9" s="141">
        <v>4020</v>
      </c>
      <c r="C9" s="57">
        <v>75</v>
      </c>
      <c r="D9" s="57">
        <v>17</v>
      </c>
      <c r="E9" s="57">
        <v>114</v>
      </c>
      <c r="F9" s="57">
        <v>17</v>
      </c>
      <c r="G9" s="57">
        <f t="shared" si="0"/>
        <v>-97</v>
      </c>
      <c r="H9" s="58">
        <f t="shared" si="1"/>
        <v>14.912280701754385</v>
      </c>
    </row>
    <row r="10" spans="1:9" ht="70.5" customHeight="1">
      <c r="A10" s="56" t="s">
        <v>28</v>
      </c>
      <c r="B10" s="141">
        <v>4030</v>
      </c>
      <c r="C10" s="57">
        <v>7</v>
      </c>
      <c r="D10" s="57">
        <v>8</v>
      </c>
      <c r="E10" s="57">
        <v>0</v>
      </c>
      <c r="F10" s="57">
        <v>8</v>
      </c>
      <c r="G10" s="57">
        <f t="shared" si="0"/>
        <v>8</v>
      </c>
      <c r="H10" s="249" t="e">
        <f>(F10/E10)*100</f>
        <v>#DIV/0!</v>
      </c>
    </row>
    <row r="11" spans="1:9" ht="59.25" customHeight="1">
      <c r="A11" s="56" t="s">
        <v>3</v>
      </c>
      <c r="B11" s="141">
        <v>4040</v>
      </c>
      <c r="C11" s="57"/>
      <c r="D11" s="57"/>
      <c r="E11" s="57"/>
      <c r="F11" s="57"/>
      <c r="G11" s="57">
        <f t="shared" si="0"/>
        <v>0</v>
      </c>
      <c r="H11" s="249" t="e">
        <f t="shared" si="1"/>
        <v>#DIV/0!</v>
      </c>
    </row>
    <row r="12" spans="1:9" ht="70.5" customHeight="1">
      <c r="A12" s="56" t="s">
        <v>60</v>
      </c>
      <c r="B12" s="141">
        <v>4050</v>
      </c>
      <c r="C12" s="57"/>
      <c r="D12" s="57"/>
      <c r="E12" s="57"/>
      <c r="F12" s="57"/>
      <c r="G12" s="57">
        <f t="shared" si="0"/>
        <v>0</v>
      </c>
      <c r="H12" s="249" t="e">
        <f t="shared" si="1"/>
        <v>#DIV/0!</v>
      </c>
    </row>
    <row r="13" spans="1:9" ht="59.25" customHeight="1">
      <c r="A13" s="56" t="s">
        <v>212</v>
      </c>
      <c r="B13" s="141">
        <v>4060</v>
      </c>
      <c r="C13" s="57"/>
      <c r="D13" s="57"/>
      <c r="E13" s="57"/>
      <c r="F13" s="57"/>
      <c r="G13" s="57">
        <f t="shared" si="0"/>
        <v>0</v>
      </c>
      <c r="H13" s="249" t="e">
        <f t="shared" si="1"/>
        <v>#DIV/0!</v>
      </c>
    </row>
    <row r="14" spans="1:9" ht="20.25">
      <c r="A14" s="63"/>
      <c r="B14" s="63"/>
      <c r="C14" s="63"/>
      <c r="D14" s="63"/>
      <c r="E14" s="63"/>
      <c r="F14" s="63"/>
      <c r="G14" s="63"/>
      <c r="H14" s="63"/>
    </row>
    <row r="15" spans="1:9" ht="20.25">
      <c r="A15" s="63"/>
      <c r="B15" s="63"/>
      <c r="C15" s="63"/>
      <c r="D15" s="63"/>
      <c r="E15" s="63"/>
      <c r="F15" s="63"/>
      <c r="G15" s="63"/>
      <c r="H15" s="63"/>
    </row>
    <row r="16" spans="1:9" s="47" customFormat="1" ht="19.5" customHeight="1">
      <c r="A16" s="142"/>
      <c r="B16" s="130"/>
      <c r="C16" s="130"/>
      <c r="D16" s="130"/>
      <c r="E16" s="130"/>
      <c r="F16" s="130"/>
      <c r="G16" s="130"/>
      <c r="H16" s="130"/>
      <c r="I16" s="32"/>
    </row>
    <row r="17" spans="1:8" ht="54" customHeight="1">
      <c r="A17" s="60" t="s">
        <v>375</v>
      </c>
      <c r="B17" s="61"/>
      <c r="C17" s="511" t="s">
        <v>144</v>
      </c>
      <c r="D17" s="511"/>
      <c r="E17" s="62"/>
      <c r="F17" s="495" t="s">
        <v>509</v>
      </c>
      <c r="G17" s="495"/>
      <c r="H17" s="63"/>
    </row>
    <row r="18" spans="1:8" s="47" customFormat="1" ht="37.5" customHeight="1">
      <c r="A18" s="64" t="s">
        <v>65</v>
      </c>
      <c r="B18" s="65"/>
      <c r="C18" s="485" t="s">
        <v>66</v>
      </c>
      <c r="D18" s="485"/>
      <c r="E18" s="65"/>
      <c r="F18" s="486" t="s">
        <v>184</v>
      </c>
      <c r="G18" s="486"/>
      <c r="H18" s="66"/>
    </row>
    <row r="19" spans="1:8">
      <c r="A19" s="49"/>
    </row>
    <row r="20" spans="1:8">
      <c r="A20" s="49"/>
    </row>
    <row r="21" spans="1:8">
      <c r="A21" s="49"/>
    </row>
    <row r="22" spans="1:8">
      <c r="A22" s="49"/>
    </row>
    <row r="23" spans="1:8">
      <c r="A23" s="49"/>
    </row>
    <row r="24" spans="1:8">
      <c r="A24" s="49"/>
    </row>
    <row r="25" spans="1:8">
      <c r="A25" s="49"/>
    </row>
    <row r="26" spans="1:8">
      <c r="A26" s="49"/>
    </row>
    <row r="27" spans="1:8">
      <c r="A27" s="49"/>
    </row>
    <row r="28" spans="1:8">
      <c r="A28" s="49"/>
    </row>
    <row r="29" spans="1:8">
      <c r="A29" s="49"/>
    </row>
    <row r="30" spans="1:8">
      <c r="A30" s="49"/>
    </row>
    <row r="31" spans="1:8">
      <c r="A31" s="49"/>
    </row>
    <row r="32" spans="1:8">
      <c r="A32" s="49"/>
    </row>
    <row r="33" spans="1:1">
      <c r="A33" s="49"/>
    </row>
    <row r="34" spans="1:1">
      <c r="A34" s="49"/>
    </row>
    <row r="35" spans="1:1">
      <c r="A35" s="49"/>
    </row>
    <row r="36" spans="1:1">
      <c r="A36" s="49"/>
    </row>
    <row r="37" spans="1:1">
      <c r="A37" s="49"/>
    </row>
    <row r="38" spans="1:1">
      <c r="A38" s="49"/>
    </row>
    <row r="39" spans="1:1">
      <c r="A39" s="49"/>
    </row>
    <row r="40" spans="1:1">
      <c r="A40" s="49"/>
    </row>
    <row r="41" spans="1:1">
      <c r="A41" s="49"/>
    </row>
    <row r="42" spans="1:1">
      <c r="A42" s="49"/>
    </row>
    <row r="43" spans="1:1">
      <c r="A43" s="49"/>
    </row>
    <row r="44" spans="1:1">
      <c r="A44" s="49"/>
    </row>
    <row r="45" spans="1:1">
      <c r="A45" s="49"/>
    </row>
    <row r="46" spans="1:1">
      <c r="A46" s="49"/>
    </row>
    <row r="47" spans="1:1">
      <c r="A47" s="49"/>
    </row>
    <row r="48" spans="1:1">
      <c r="A48" s="49"/>
    </row>
    <row r="49" spans="1:1">
      <c r="A49" s="49"/>
    </row>
    <row r="50" spans="1:1">
      <c r="A50" s="49"/>
    </row>
    <row r="51" spans="1:1">
      <c r="A51" s="49"/>
    </row>
    <row r="52" spans="1:1">
      <c r="A52" s="49"/>
    </row>
    <row r="53" spans="1:1">
      <c r="A53" s="49"/>
    </row>
    <row r="54" spans="1:1">
      <c r="A54" s="49"/>
    </row>
    <row r="55" spans="1:1">
      <c r="A55" s="49"/>
    </row>
    <row r="56" spans="1:1">
      <c r="A56" s="49"/>
    </row>
    <row r="57" spans="1:1">
      <c r="A57" s="49"/>
    </row>
    <row r="58" spans="1:1">
      <c r="A58" s="49"/>
    </row>
    <row r="59" spans="1:1">
      <c r="A59" s="49"/>
    </row>
    <row r="60" spans="1:1">
      <c r="A60" s="49"/>
    </row>
    <row r="61" spans="1:1">
      <c r="A61" s="49"/>
    </row>
    <row r="62" spans="1:1">
      <c r="A62" s="49"/>
    </row>
    <row r="63" spans="1:1">
      <c r="A63" s="49"/>
    </row>
    <row r="64" spans="1:1">
      <c r="A64" s="49"/>
    </row>
    <row r="65" spans="1:1">
      <c r="A65" s="49"/>
    </row>
    <row r="66" spans="1:1">
      <c r="A66" s="49"/>
    </row>
    <row r="67" spans="1:1">
      <c r="A67" s="49"/>
    </row>
    <row r="68" spans="1:1">
      <c r="A68" s="49"/>
    </row>
    <row r="69" spans="1:1">
      <c r="A69" s="49"/>
    </row>
    <row r="70" spans="1:1">
      <c r="A70" s="49"/>
    </row>
    <row r="71" spans="1:1">
      <c r="A71" s="49"/>
    </row>
    <row r="72" spans="1:1">
      <c r="A72" s="49"/>
    </row>
    <row r="73" spans="1:1">
      <c r="A73" s="49"/>
    </row>
    <row r="74" spans="1:1">
      <c r="A74" s="49"/>
    </row>
    <row r="75" spans="1:1">
      <c r="A75" s="49"/>
    </row>
    <row r="76" spans="1:1">
      <c r="A76" s="49"/>
    </row>
    <row r="77" spans="1:1">
      <c r="A77" s="49"/>
    </row>
    <row r="78" spans="1:1">
      <c r="A78" s="49"/>
    </row>
    <row r="79" spans="1:1">
      <c r="A79" s="49"/>
    </row>
    <row r="80" spans="1:1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23622047244094491" right="0.15748031496062992" top="0.19685039370078741" bottom="0.19685039370078741" header="0.27559055118110237" footer="0.19685039370078741"/>
  <pageSetup paperSize="9" scale="60" firstPageNumber="9" orientation="landscape" useFirstPageNumber="1" r:id="rId1"/>
  <headerFooter alignWithMargins="0"/>
  <ignoredErrors>
    <ignoredError sqref="B8" numberStoredAsText="1"/>
    <ignoredError sqref="H7:H9 H11:H1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238"/>
  <sheetViews>
    <sheetView view="pageBreakPreview" zoomScale="60" zoomScaleNormal="100" workbookViewId="0">
      <selection activeCell="J23" sqref="J23"/>
    </sheetView>
  </sheetViews>
  <sheetFormatPr defaultRowHeight="18.75"/>
  <cols>
    <col min="1" max="1" width="70.28515625" style="32" customWidth="1"/>
    <col min="2" max="2" width="16" style="46" customWidth="1"/>
    <col min="3" max="3" width="19.85546875" style="46" customWidth="1"/>
    <col min="4" max="4" width="21.28515625" style="46" customWidth="1"/>
    <col min="5" max="5" width="23.42578125" style="46" customWidth="1"/>
    <col min="6" max="6" width="22.28515625" style="46" customWidth="1"/>
    <col min="7" max="7" width="24.140625" style="46" customWidth="1"/>
    <col min="8" max="16384" width="9.140625" style="32"/>
  </cols>
  <sheetData>
    <row r="1" spans="1:7">
      <c r="B1" s="227"/>
      <c r="C1" s="227"/>
      <c r="D1" s="227"/>
      <c r="E1" s="227"/>
      <c r="F1" s="227"/>
      <c r="G1" s="227"/>
    </row>
    <row r="2" spans="1:7" ht="33.75" customHeight="1">
      <c r="A2" s="512" t="s">
        <v>435</v>
      </c>
      <c r="B2" s="512"/>
      <c r="C2" s="512"/>
      <c r="D2" s="512"/>
      <c r="E2" s="512"/>
      <c r="F2" s="512"/>
      <c r="G2" s="512"/>
    </row>
    <row r="3" spans="1:7" ht="28.5" customHeight="1">
      <c r="A3" s="232"/>
      <c r="B3" s="52"/>
      <c r="C3" s="52"/>
      <c r="D3" s="232"/>
      <c r="E3" s="232"/>
      <c r="F3" s="232"/>
      <c r="G3" s="52"/>
    </row>
    <row r="4" spans="1:7" ht="62.25" customHeight="1">
      <c r="A4" s="69" t="s">
        <v>163</v>
      </c>
      <c r="B4" s="70" t="s">
        <v>18</v>
      </c>
      <c r="C4" s="70" t="s">
        <v>514</v>
      </c>
      <c r="D4" s="70" t="s">
        <v>515</v>
      </c>
      <c r="E4" s="70" t="s">
        <v>516</v>
      </c>
      <c r="F4" s="70" t="s">
        <v>414</v>
      </c>
      <c r="G4" s="71" t="s">
        <v>440</v>
      </c>
    </row>
    <row r="5" spans="1:7" ht="23.25" customHeight="1">
      <c r="A5" s="72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</row>
    <row r="6" spans="1:7" ht="39" customHeight="1">
      <c r="A6" s="135" t="s">
        <v>69</v>
      </c>
      <c r="B6" s="217">
        <v>4000</v>
      </c>
      <c r="C6" s="326">
        <f>C7+C8+C14</f>
        <v>82</v>
      </c>
      <c r="D6" s="326">
        <f t="shared" ref="D6:F6" si="0">D7+D8+D14</f>
        <v>114</v>
      </c>
      <c r="E6" s="326">
        <f t="shared" si="0"/>
        <v>25</v>
      </c>
      <c r="F6" s="326">
        <f t="shared" si="0"/>
        <v>-89</v>
      </c>
      <c r="G6" s="238">
        <v>21.9</v>
      </c>
    </row>
    <row r="7" spans="1:7" ht="33" customHeight="1">
      <c r="A7" s="239" t="s">
        <v>1</v>
      </c>
      <c r="B7" s="138">
        <v>4010</v>
      </c>
      <c r="C7" s="327"/>
      <c r="D7" s="327"/>
      <c r="E7" s="327"/>
      <c r="F7" s="54">
        <f t="shared" ref="F7:F15" si="1">E7-D7</f>
        <v>0</v>
      </c>
      <c r="G7" s="246" t="e">
        <f t="shared" ref="G7" si="2">(E7/D7)*100</f>
        <v>#DIV/0!</v>
      </c>
    </row>
    <row r="8" spans="1:7" ht="18" customHeight="1">
      <c r="A8" s="240" t="s">
        <v>2</v>
      </c>
      <c r="B8" s="241">
        <v>4020</v>
      </c>
      <c r="C8" s="328">
        <f>SUM(C9:C13)</f>
        <v>75</v>
      </c>
      <c r="D8" s="328">
        <f t="shared" ref="D8:E8" si="3">SUM(D9:D12)</f>
        <v>114</v>
      </c>
      <c r="E8" s="328">
        <f t="shared" si="3"/>
        <v>17</v>
      </c>
      <c r="F8" s="328">
        <f>SUM(F9:F12)</f>
        <v>-97</v>
      </c>
      <c r="G8" s="24">
        <f>(E8/D8)*100</f>
        <v>14.912280701754385</v>
      </c>
    </row>
    <row r="9" spans="1:7" s="38" customFormat="1" ht="20.25" customHeight="1">
      <c r="A9" s="242" t="s">
        <v>510</v>
      </c>
      <c r="B9" s="139"/>
      <c r="C9" s="329">
        <v>27</v>
      </c>
      <c r="D9" s="57"/>
      <c r="E9" s="57"/>
      <c r="F9" s="57"/>
      <c r="G9" s="24"/>
    </row>
    <row r="10" spans="1:7" s="38" customFormat="1" ht="29.25" customHeight="1">
      <c r="A10" s="143" t="s">
        <v>511</v>
      </c>
      <c r="B10" s="139"/>
      <c r="C10" s="329"/>
      <c r="D10" s="57">
        <v>0</v>
      </c>
      <c r="E10" s="57">
        <v>17</v>
      </c>
      <c r="F10" s="57">
        <f t="shared" ref="F10" si="4">E10-D10</f>
        <v>17</v>
      </c>
      <c r="G10" s="247" t="e">
        <f t="shared" ref="G10:G15" si="5">(E10/D10)*100</f>
        <v>#DIV/0!</v>
      </c>
    </row>
    <row r="11" spans="1:7" s="38" customFormat="1" ht="20.25" customHeight="1">
      <c r="A11" s="143" t="s">
        <v>512</v>
      </c>
      <c r="B11" s="139"/>
      <c r="C11" s="329">
        <v>28</v>
      </c>
      <c r="D11" s="57">
        <v>90</v>
      </c>
      <c r="E11" s="57"/>
      <c r="F11" s="57">
        <f>E11-D11</f>
        <v>-90</v>
      </c>
      <c r="G11" s="247">
        <f t="shared" si="5"/>
        <v>0</v>
      </c>
    </row>
    <row r="12" spans="1:7" s="38" customFormat="1" ht="20.25" customHeight="1">
      <c r="A12" s="143" t="s">
        <v>513</v>
      </c>
      <c r="B12" s="139"/>
      <c r="C12" s="329">
        <v>12</v>
      </c>
      <c r="D12" s="57">
        <v>24</v>
      </c>
      <c r="E12" s="57"/>
      <c r="F12" s="57">
        <f>E12-D12</f>
        <v>-24</v>
      </c>
      <c r="G12" s="247">
        <f t="shared" si="5"/>
        <v>0</v>
      </c>
    </row>
    <row r="13" spans="1:7" s="38" customFormat="1" ht="20.25" customHeight="1">
      <c r="A13" s="143" t="s">
        <v>517</v>
      </c>
      <c r="B13" s="139"/>
      <c r="C13" s="329">
        <v>8</v>
      </c>
      <c r="D13" s="57"/>
      <c r="E13" s="57"/>
      <c r="F13" s="57"/>
      <c r="G13" s="247" t="e">
        <f t="shared" si="5"/>
        <v>#DIV/0!</v>
      </c>
    </row>
    <row r="14" spans="1:7" s="38" customFormat="1" ht="38.25" customHeight="1">
      <c r="A14" s="240" t="s">
        <v>28</v>
      </c>
      <c r="B14" s="241">
        <v>4030</v>
      </c>
      <c r="C14" s="328">
        <f>SUM(C15:C15)</f>
        <v>7</v>
      </c>
      <c r="D14" s="328">
        <f>SUM(D15:D15)</f>
        <v>0</v>
      </c>
      <c r="E14" s="328">
        <f>SUM(E15:E15)</f>
        <v>8</v>
      </c>
      <c r="F14" s="328">
        <f>SUM(F15:F15)</f>
        <v>8</v>
      </c>
      <c r="G14" s="247" t="e">
        <f t="shared" si="5"/>
        <v>#DIV/0!</v>
      </c>
    </row>
    <row r="15" spans="1:7" s="38" customFormat="1" ht="23.25" customHeight="1">
      <c r="A15" s="143" t="s">
        <v>526</v>
      </c>
      <c r="B15" s="139"/>
      <c r="C15" s="329">
        <v>7</v>
      </c>
      <c r="D15" s="57">
        <v>0</v>
      </c>
      <c r="E15" s="57">
        <v>8</v>
      </c>
      <c r="F15" s="57">
        <f t="shared" si="1"/>
        <v>8</v>
      </c>
      <c r="G15" s="247" t="e">
        <f t="shared" si="5"/>
        <v>#DIV/0!</v>
      </c>
    </row>
    <row r="16" spans="1:7" s="38" customFormat="1" ht="22.5" customHeight="1">
      <c r="A16" s="82"/>
      <c r="B16" s="83"/>
      <c r="C16" s="83"/>
      <c r="D16" s="84"/>
      <c r="E16" s="85"/>
      <c r="F16" s="85"/>
      <c r="G16" s="85"/>
    </row>
    <row r="17" spans="1:7" s="38" customFormat="1" ht="40.5" customHeight="1">
      <c r="A17" s="86" t="s">
        <v>375</v>
      </c>
      <c r="B17" s="513" t="s">
        <v>80</v>
      </c>
      <c r="C17" s="513"/>
      <c r="D17" s="513"/>
      <c r="E17" s="88"/>
      <c r="F17" s="514" t="s">
        <v>509</v>
      </c>
      <c r="G17" s="514"/>
    </row>
    <row r="18" spans="1:7" s="38" customFormat="1" ht="22.5" customHeight="1">
      <c r="A18" s="231" t="s">
        <v>377</v>
      </c>
      <c r="B18" s="485" t="s">
        <v>66</v>
      </c>
      <c r="C18" s="485"/>
      <c r="D18" s="485"/>
      <c r="E18" s="65"/>
      <c r="F18" s="486" t="s">
        <v>184</v>
      </c>
      <c r="G18" s="486"/>
    </row>
    <row r="19" spans="1:7" s="38" customFormat="1" ht="22.5" customHeight="1">
      <c r="A19" s="82"/>
      <c r="B19" s="83"/>
      <c r="C19" s="83"/>
      <c r="D19" s="84"/>
      <c r="E19" s="85"/>
      <c r="F19" s="85"/>
      <c r="G19" s="85"/>
    </row>
    <row r="20" spans="1:7">
      <c r="A20" s="82"/>
      <c r="B20" s="83"/>
      <c r="C20" s="83"/>
      <c r="D20" s="84"/>
      <c r="E20" s="85"/>
      <c r="F20" s="85"/>
      <c r="G20" s="85"/>
    </row>
    <row r="21" spans="1:7">
      <c r="A21" s="82"/>
      <c r="B21" s="83"/>
      <c r="C21" s="83"/>
      <c r="D21" s="84"/>
      <c r="E21" s="85"/>
      <c r="F21" s="85"/>
      <c r="G21" s="85"/>
    </row>
    <row r="22" spans="1:7">
      <c r="A22" s="82"/>
      <c r="B22" s="83"/>
      <c r="C22" s="83"/>
      <c r="D22" s="84"/>
      <c r="E22" s="85"/>
      <c r="F22" s="85"/>
      <c r="G22" s="85"/>
    </row>
    <row r="23" spans="1:7">
      <c r="A23" s="82"/>
      <c r="B23" s="83"/>
      <c r="C23" s="83"/>
      <c r="D23" s="84"/>
      <c r="E23" s="85"/>
      <c r="F23" s="85"/>
      <c r="G23" s="85"/>
    </row>
    <row r="24" spans="1:7">
      <c r="A24" s="82"/>
      <c r="B24" s="83"/>
      <c r="C24" s="83"/>
      <c r="D24" s="84"/>
      <c r="E24" s="85"/>
      <c r="F24" s="85"/>
      <c r="G24" s="85"/>
    </row>
    <row r="25" spans="1:7">
      <c r="A25" s="82"/>
      <c r="B25" s="83"/>
      <c r="C25" s="83"/>
      <c r="D25" s="84"/>
      <c r="E25" s="85"/>
      <c r="F25" s="85"/>
      <c r="G25" s="85"/>
    </row>
    <row r="26" spans="1:7">
      <c r="A26" s="82"/>
      <c r="B26" s="83"/>
      <c r="C26" s="83"/>
      <c r="D26" s="84"/>
      <c r="E26" s="85"/>
      <c r="F26" s="85"/>
      <c r="G26" s="85"/>
    </row>
    <row r="27" spans="1:7">
      <c r="A27" s="82"/>
      <c r="B27" s="83"/>
      <c r="C27" s="83"/>
      <c r="D27" s="84"/>
      <c r="E27" s="85"/>
      <c r="F27" s="85"/>
      <c r="G27" s="85"/>
    </row>
    <row r="28" spans="1:7">
      <c r="A28" s="82"/>
      <c r="B28" s="83"/>
      <c r="C28" s="83"/>
      <c r="D28" s="84"/>
      <c r="E28" s="85"/>
      <c r="F28" s="85"/>
      <c r="G28" s="85"/>
    </row>
    <row r="29" spans="1:7">
      <c r="A29" s="82"/>
      <c r="B29" s="83"/>
      <c r="C29" s="83"/>
      <c r="D29" s="84"/>
      <c r="E29" s="85"/>
      <c r="F29" s="85"/>
      <c r="G29" s="85"/>
    </row>
    <row r="30" spans="1:7">
      <c r="A30" s="82"/>
      <c r="B30" s="83"/>
      <c r="C30" s="83"/>
      <c r="D30" s="84"/>
      <c r="E30" s="85"/>
      <c r="F30" s="85"/>
      <c r="G30" s="85"/>
    </row>
    <row r="31" spans="1:7">
      <c r="A31" s="82"/>
      <c r="B31" s="83"/>
      <c r="C31" s="83"/>
      <c r="D31" s="84"/>
      <c r="E31" s="85"/>
      <c r="F31" s="85"/>
      <c r="G31" s="85"/>
    </row>
    <row r="32" spans="1:7">
      <c r="A32" s="82"/>
      <c r="B32" s="83"/>
      <c r="C32" s="83"/>
      <c r="D32" s="84"/>
      <c r="E32" s="85"/>
      <c r="F32" s="85"/>
      <c r="G32" s="85"/>
    </row>
    <row r="33" spans="1:7">
      <c r="A33" s="82"/>
      <c r="B33" s="83"/>
      <c r="C33" s="83"/>
      <c r="D33" s="84"/>
      <c r="E33" s="85"/>
      <c r="F33" s="85"/>
      <c r="G33" s="85"/>
    </row>
    <row r="34" spans="1:7">
      <c r="A34" s="82"/>
      <c r="B34" s="83"/>
      <c r="C34" s="83"/>
      <c r="D34" s="84"/>
      <c r="E34" s="85"/>
      <c r="F34" s="85"/>
      <c r="G34" s="85"/>
    </row>
    <row r="35" spans="1:7">
      <c r="A35" s="82"/>
      <c r="B35" s="83"/>
      <c r="C35" s="83"/>
      <c r="D35" s="84"/>
      <c r="E35" s="85"/>
      <c r="F35" s="85"/>
      <c r="G35" s="85"/>
    </row>
    <row r="36" spans="1:7">
      <c r="A36" s="82"/>
      <c r="B36" s="83"/>
      <c r="C36" s="83"/>
      <c r="D36" s="84"/>
      <c r="E36" s="85"/>
      <c r="F36" s="85"/>
      <c r="G36" s="85"/>
    </row>
    <row r="37" spans="1:7">
      <c r="A37" s="82"/>
      <c r="B37" s="83"/>
      <c r="C37" s="83"/>
      <c r="D37" s="84"/>
      <c r="E37" s="85"/>
      <c r="F37" s="85"/>
      <c r="G37" s="85"/>
    </row>
    <row r="38" spans="1:7">
      <c r="A38" s="82"/>
      <c r="B38" s="83"/>
      <c r="C38" s="83"/>
      <c r="D38" s="84"/>
      <c r="E38" s="85"/>
      <c r="F38" s="85"/>
      <c r="G38" s="85"/>
    </row>
    <row r="39" spans="1:7">
      <c r="A39" s="82"/>
      <c r="B39" s="83"/>
      <c r="C39" s="83"/>
      <c r="D39" s="84"/>
      <c r="E39" s="85"/>
      <c r="F39" s="85"/>
      <c r="G39" s="85"/>
    </row>
    <row r="40" spans="1:7">
      <c r="A40" s="82"/>
      <c r="B40" s="83"/>
      <c r="C40" s="83"/>
      <c r="D40" s="84"/>
      <c r="E40" s="85"/>
      <c r="F40" s="85"/>
      <c r="G40" s="85"/>
    </row>
    <row r="41" spans="1:7">
      <c r="A41" s="82"/>
      <c r="B41" s="83"/>
      <c r="C41" s="83"/>
      <c r="D41" s="84"/>
      <c r="E41" s="85"/>
      <c r="F41" s="85"/>
      <c r="G41" s="85"/>
    </row>
    <row r="42" spans="1:7">
      <c r="A42" s="82"/>
      <c r="B42" s="83"/>
      <c r="C42" s="83"/>
      <c r="D42" s="84"/>
      <c r="E42" s="85"/>
      <c r="F42" s="85"/>
      <c r="G42" s="85"/>
    </row>
    <row r="43" spans="1:7">
      <c r="A43" s="82"/>
      <c r="B43" s="83"/>
      <c r="C43" s="83"/>
      <c r="D43" s="84"/>
      <c r="E43" s="85"/>
      <c r="F43" s="85"/>
      <c r="G43" s="85"/>
    </row>
    <row r="44" spans="1:7">
      <c r="A44" s="82"/>
      <c r="B44" s="83"/>
      <c r="C44" s="83"/>
      <c r="D44" s="84"/>
      <c r="E44" s="85"/>
      <c r="F44" s="85"/>
      <c r="G44" s="85"/>
    </row>
    <row r="45" spans="1:7">
      <c r="A45" s="82"/>
      <c r="B45" s="83"/>
      <c r="C45" s="83"/>
      <c r="D45" s="84"/>
      <c r="E45" s="85"/>
      <c r="F45" s="85"/>
      <c r="G45" s="85"/>
    </row>
    <row r="46" spans="1:7">
      <c r="A46" s="82"/>
      <c r="B46" s="83"/>
      <c r="C46" s="83"/>
      <c r="D46" s="84"/>
      <c r="E46" s="85"/>
      <c r="F46" s="85"/>
      <c r="G46" s="85"/>
    </row>
    <row r="47" spans="1:7">
      <c r="A47" s="82"/>
      <c r="B47" s="83"/>
      <c r="C47" s="83"/>
      <c r="D47" s="84"/>
      <c r="E47" s="85"/>
      <c r="F47" s="85"/>
      <c r="G47" s="85"/>
    </row>
    <row r="48" spans="1:7">
      <c r="A48" s="82"/>
      <c r="D48" s="89"/>
      <c r="E48" s="90"/>
      <c r="F48" s="90"/>
      <c r="G48" s="90"/>
    </row>
    <row r="49" spans="1:7">
      <c r="A49" s="68"/>
      <c r="D49" s="89"/>
      <c r="E49" s="90"/>
      <c r="F49" s="90"/>
      <c r="G49" s="90"/>
    </row>
    <row r="50" spans="1:7">
      <c r="A50" s="68"/>
      <c r="D50" s="89"/>
      <c r="E50" s="90"/>
      <c r="F50" s="90"/>
      <c r="G50" s="90"/>
    </row>
    <row r="51" spans="1:7">
      <c r="A51" s="68"/>
      <c r="D51" s="89"/>
      <c r="E51" s="90"/>
      <c r="F51" s="90"/>
      <c r="G51" s="90"/>
    </row>
    <row r="52" spans="1:7">
      <c r="A52" s="68"/>
      <c r="D52" s="89"/>
      <c r="E52" s="90"/>
      <c r="F52" s="90"/>
      <c r="G52" s="90"/>
    </row>
    <row r="53" spans="1:7">
      <c r="A53" s="68"/>
      <c r="D53" s="89"/>
      <c r="E53" s="90"/>
      <c r="F53" s="90"/>
      <c r="G53" s="90"/>
    </row>
    <row r="54" spans="1:7">
      <c r="A54" s="68"/>
      <c r="D54" s="89"/>
      <c r="E54" s="90"/>
      <c r="F54" s="90"/>
      <c r="G54" s="90"/>
    </row>
    <row r="55" spans="1:7">
      <c r="A55" s="68"/>
      <c r="D55" s="89"/>
      <c r="E55" s="90"/>
      <c r="F55" s="90"/>
      <c r="G55" s="90"/>
    </row>
    <row r="56" spans="1:7">
      <c r="A56" s="68"/>
      <c r="D56" s="89"/>
      <c r="E56" s="90"/>
      <c r="F56" s="90"/>
      <c r="G56" s="90"/>
    </row>
    <row r="57" spans="1:7">
      <c r="A57" s="68"/>
      <c r="D57" s="89"/>
      <c r="E57" s="90"/>
      <c r="F57" s="90"/>
      <c r="G57" s="90"/>
    </row>
    <row r="58" spans="1:7">
      <c r="A58" s="68"/>
      <c r="D58" s="89"/>
      <c r="E58" s="90"/>
      <c r="F58" s="90"/>
      <c r="G58" s="90"/>
    </row>
    <row r="59" spans="1:7">
      <c r="A59" s="68"/>
      <c r="D59" s="89"/>
      <c r="E59" s="90"/>
      <c r="F59" s="90"/>
      <c r="G59" s="90"/>
    </row>
    <row r="60" spans="1:7">
      <c r="A60" s="68"/>
      <c r="D60" s="89"/>
      <c r="E60" s="90"/>
      <c r="F60" s="90"/>
      <c r="G60" s="90"/>
    </row>
    <row r="61" spans="1:7">
      <c r="A61" s="68"/>
      <c r="D61" s="89"/>
      <c r="E61" s="90"/>
      <c r="F61" s="90"/>
      <c r="G61" s="90"/>
    </row>
    <row r="62" spans="1:7">
      <c r="A62" s="68"/>
      <c r="D62" s="89"/>
      <c r="E62" s="90"/>
      <c r="F62" s="90"/>
      <c r="G62" s="90"/>
    </row>
    <row r="63" spans="1:7">
      <c r="A63" s="68"/>
      <c r="D63" s="89"/>
      <c r="E63" s="90"/>
      <c r="F63" s="90"/>
      <c r="G63" s="90"/>
    </row>
    <row r="64" spans="1:7">
      <c r="A64" s="68"/>
      <c r="D64" s="89"/>
      <c r="E64" s="90"/>
      <c r="F64" s="90"/>
      <c r="G64" s="90"/>
    </row>
    <row r="65" spans="1:7">
      <c r="A65" s="68"/>
      <c r="D65" s="89"/>
      <c r="E65" s="90"/>
      <c r="F65" s="90"/>
      <c r="G65" s="90"/>
    </row>
    <row r="66" spans="1:7">
      <c r="A66" s="68"/>
      <c r="D66" s="89"/>
      <c r="E66" s="90"/>
      <c r="F66" s="90"/>
      <c r="G66" s="90"/>
    </row>
    <row r="67" spans="1:7">
      <c r="A67" s="68"/>
      <c r="D67" s="89"/>
      <c r="E67" s="90"/>
      <c r="F67" s="90"/>
      <c r="G67" s="90"/>
    </row>
    <row r="68" spans="1:7">
      <c r="A68" s="68"/>
      <c r="D68" s="89"/>
      <c r="E68" s="90"/>
      <c r="F68" s="90"/>
      <c r="G68" s="90"/>
    </row>
    <row r="69" spans="1:7">
      <c r="A69" s="68"/>
      <c r="D69" s="89"/>
      <c r="E69" s="90"/>
      <c r="F69" s="90"/>
      <c r="G69" s="90"/>
    </row>
    <row r="70" spans="1:7">
      <c r="A70" s="68"/>
      <c r="D70" s="89"/>
      <c r="E70" s="90"/>
      <c r="F70" s="90"/>
      <c r="G70" s="90"/>
    </row>
    <row r="71" spans="1:7">
      <c r="A71" s="68"/>
    </row>
    <row r="72" spans="1:7">
      <c r="A72" s="49"/>
    </row>
    <row r="73" spans="1:7">
      <c r="A73" s="49"/>
    </row>
    <row r="74" spans="1:7">
      <c r="A74" s="49"/>
    </row>
    <row r="75" spans="1:7">
      <c r="A75" s="49"/>
    </row>
    <row r="76" spans="1:7">
      <c r="A76" s="49"/>
    </row>
    <row r="77" spans="1:7">
      <c r="A77" s="49"/>
    </row>
    <row r="78" spans="1:7">
      <c r="A78" s="49"/>
    </row>
    <row r="79" spans="1:7">
      <c r="A79" s="49"/>
    </row>
    <row r="80" spans="1:7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</sheetData>
  <mergeCells count="5">
    <mergeCell ref="A2:G2"/>
    <mergeCell ref="B17:D17"/>
    <mergeCell ref="F17:G17"/>
    <mergeCell ref="B18:D18"/>
    <mergeCell ref="F18:G18"/>
  </mergeCells>
  <pageMargins left="0.23622047244094491" right="0.15748031496062992" top="0.19685039370078741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19</vt:i4>
      </vt:variant>
    </vt:vector>
  </HeadingPairs>
  <TitlesOfParts>
    <vt:vector size="33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bux</cp:lastModifiedBy>
  <cp:lastPrinted>2021-03-05T10:08:21Z</cp:lastPrinted>
  <dcterms:created xsi:type="dcterms:W3CDTF">2003-03-13T16:00:22Z</dcterms:created>
  <dcterms:modified xsi:type="dcterms:W3CDTF">2022-03-04T15:55:47Z</dcterms:modified>
</cp:coreProperties>
</file>